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5330" windowHeight="9060" activeTab="0"/>
  </bookViews>
  <sheets>
    <sheet name="Pipe" sheetId="1" r:id="rId1"/>
    <sheet name="Table" sheetId="2" r:id="rId2"/>
  </sheets>
  <definedNames>
    <definedName name="_Regression_Int" localSheetId="0" hidden="1">1</definedName>
    <definedName name="Area1">'Pipe'!$I$7</definedName>
    <definedName name="Area2">'Pipe'!$V$7</definedName>
    <definedName name="Area3">'Pipe'!$I$48</definedName>
    <definedName name="Area4">'Pipe'!$V$48</definedName>
    <definedName name="CC">'Pipe'!$K$3</definedName>
    <definedName name="E">'Pipe'!$H$3</definedName>
    <definedName name="FY">'Pipe'!$H$2</definedName>
    <definedName name="k">'Pipe'!$K$2</definedName>
    <definedName name="_xlnm.Print_Area" localSheetId="0">'Pipe'!$A$1:$X$44</definedName>
    <definedName name="RJ1">'Pipe'!$K$7</definedName>
    <definedName name="RJ2">'Pipe'!$X$7</definedName>
    <definedName name="RJ3">'Pipe'!$K$48</definedName>
    <definedName name="RJ4">'Pipe'!$X$48</definedName>
    <definedName name="Sections">'Table'!$A$2:$H$101</definedName>
  </definedNames>
  <calcPr fullCalcOnLoad="1"/>
</workbook>
</file>

<file path=xl/comments1.xml><?xml version="1.0" encoding="utf-8"?>
<comments xmlns="http://schemas.openxmlformats.org/spreadsheetml/2006/main">
  <authors>
    <author>J.Natavit</author>
    <author>Natavit</author>
  </authors>
  <commentList>
    <comment ref="H2" authorId="0">
      <text>
        <r>
          <rPr>
            <b/>
            <sz val="10"/>
            <rFont val="MS Sans Serif"/>
            <family val="2"/>
          </rPr>
          <t>J.Natavit:</t>
        </r>
        <r>
          <rPr>
            <sz val="10"/>
            <rFont val="MS Sans Serif"/>
            <family val="2"/>
          </rPr>
          <t xml:space="preserve">
</t>
        </r>
        <r>
          <rPr>
            <b/>
            <sz val="10"/>
            <rFont val="MS Sans Serif"/>
            <family val="2"/>
          </rPr>
          <t>มอก.107/2533 สำหรับ PIPE</t>
        </r>
        <r>
          <rPr>
            <sz val="10"/>
            <rFont val="MS Sans Serif"/>
            <family val="2"/>
          </rPr>
          <t xml:space="preserve">
HS41     fy = 2400 ksc
HS50     fy = 3200 ksc
HS51     fy = 3600 ksc
</t>
        </r>
      </text>
    </comment>
    <comment ref="I7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พื้นที่หน้าตัด</t>
        </r>
      </text>
    </comment>
    <comment ref="K7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รัศมีไจเรชัน</t>
        </r>
      </text>
    </comment>
    <comment ref="A5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เลือกเลขลำดับ 1-200 สำหรับหน้าตัดใน Table</t>
        </r>
      </text>
    </comment>
    <comment ref="A46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เลือกเลขลำดับ 1-100 ใน Table</t>
        </r>
      </text>
    </comment>
    <comment ref="N46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เลือกเลขลำดับ 1-100 ใน Table</t>
        </r>
      </text>
    </comment>
    <comment ref="A11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ความยาวขององค์อาคาร</t>
        </r>
      </text>
    </comment>
    <comment ref="AA12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ความยาวที่เพิ่ม</t>
        </r>
      </text>
    </comment>
    <comment ref="H43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kL/r = 240</t>
        </r>
      </text>
    </comment>
    <comment ref="I43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kL/r = 200</t>
        </r>
      </text>
    </comment>
    <comment ref="J43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kL/r = 300</t>
        </r>
      </text>
    </comment>
    <comment ref="K1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- กดปุ่มลูกศร เพื่อเลื่อนไปป้อนข้อมูลที่ช่องถัดๆไป
- วางตัวชี้ในช่องต่างๆ เพื่อดูข้อคิดเห็น</t>
        </r>
      </text>
    </comment>
    <comment ref="N5" authorId="1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เลือกเลขลำดับ 1-200 สำหรับหน้าตัดใน Table</t>
        </r>
      </text>
    </comment>
  </commentList>
</comments>
</file>

<file path=xl/comments2.xml><?xml version="1.0" encoding="utf-8"?>
<comments xmlns="http://schemas.openxmlformats.org/spreadsheetml/2006/main">
  <authors>
    <author>Natavit</author>
  </authors>
  <commentList>
    <comment ref="F52" authorId="0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พื้นที่หน้าตัด (sq.cm)</t>
        </r>
      </text>
    </comment>
    <comment ref="G52" authorId="0">
      <text>
        <r>
          <rPr>
            <b/>
            <sz val="8"/>
            <rFont val="Tahoma"/>
            <family val="2"/>
          </rPr>
          <t>Natavit:</t>
        </r>
        <r>
          <rPr>
            <sz val="8"/>
            <rFont val="Tahoma"/>
            <family val="2"/>
          </rPr>
          <t xml:space="preserve">
รัศมีไจเรชันต่ำสุดของหน้าตัดนั้นๆ (cm)</t>
        </r>
      </text>
    </comment>
  </commentList>
</comments>
</file>

<file path=xl/sharedStrings.xml><?xml version="1.0" encoding="utf-8"?>
<sst xmlns="http://schemas.openxmlformats.org/spreadsheetml/2006/main" count="137" uniqueCount="41">
  <si>
    <t>ksc.</t>
  </si>
  <si>
    <t>E =</t>
  </si>
  <si>
    <t>L</t>
  </si>
  <si>
    <t>kL/r</t>
  </si>
  <si>
    <t>STATUS</t>
  </si>
  <si>
    <t>kL/r/Cc</t>
  </si>
  <si>
    <t>(m)</t>
  </si>
  <si>
    <t>(ksc)</t>
  </si>
  <si>
    <r>
      <t>f</t>
    </r>
    <r>
      <rPr>
        <vertAlign val="subscript"/>
        <sz val="14"/>
        <rFont val="Angsana New"/>
        <family val="1"/>
      </rPr>
      <t>t</t>
    </r>
  </si>
  <si>
    <r>
      <t>f</t>
    </r>
    <r>
      <rPr>
        <vertAlign val="subscript"/>
        <sz val="14"/>
        <rFont val="Angsana New"/>
        <family val="1"/>
      </rPr>
      <t>ts</t>
    </r>
  </si>
  <si>
    <r>
      <t>f</t>
    </r>
    <r>
      <rPr>
        <vertAlign val="subscript"/>
        <sz val="14"/>
        <rFont val="Angsana New"/>
        <family val="1"/>
      </rPr>
      <t>a</t>
    </r>
  </si>
  <si>
    <r>
      <t>f</t>
    </r>
    <r>
      <rPr>
        <vertAlign val="subscript"/>
        <sz val="14"/>
        <rFont val="Angsana New"/>
        <family val="1"/>
      </rPr>
      <t>as</t>
    </r>
  </si>
  <si>
    <t>(kg)</t>
  </si>
  <si>
    <t>Compression Stress</t>
  </si>
  <si>
    <t>Tension Stress</t>
  </si>
  <si>
    <t>k =</t>
  </si>
  <si>
    <t xml:space="preserve"> r (cm) =</t>
  </si>
  <si>
    <t>Main Member</t>
  </si>
  <si>
    <t>Web</t>
  </si>
  <si>
    <t>Tens. F.</t>
  </si>
  <si>
    <t>Comp. F.</t>
  </si>
  <si>
    <t>Name</t>
  </si>
  <si>
    <t>OD.
(mm)</t>
  </si>
  <si>
    <t>thick.
(mm)</t>
  </si>
  <si>
    <t>ID.
(mm)</t>
  </si>
  <si>
    <t>r
(cm)</t>
  </si>
  <si>
    <t>weight
(kg/m)</t>
  </si>
  <si>
    <r>
      <t>Area
(cm</t>
    </r>
    <r>
      <rPr>
        <vertAlign val="superscript"/>
        <sz val="18"/>
        <rFont val="Angsana New"/>
        <family val="1"/>
      </rPr>
      <t>2</t>
    </r>
    <r>
      <rPr>
        <sz val="18"/>
        <rFont val="Angsana New"/>
        <family val="1"/>
      </rPr>
      <t>)</t>
    </r>
  </si>
  <si>
    <r>
      <t>f</t>
    </r>
    <r>
      <rPr>
        <vertAlign val="subscript"/>
        <sz val="14"/>
        <rFont val="Angsana New"/>
        <family val="1"/>
      </rPr>
      <t>y</t>
    </r>
    <r>
      <rPr>
        <sz val="14"/>
        <rFont val="Angsana New"/>
        <family val="1"/>
      </rPr>
      <t xml:space="preserve"> =</t>
    </r>
  </si>
  <si>
    <r>
      <t>C</t>
    </r>
    <r>
      <rPr>
        <vertAlign val="subscript"/>
        <sz val="14"/>
        <rFont val="Angsana New"/>
        <family val="1"/>
      </rPr>
      <t>c</t>
    </r>
    <r>
      <rPr>
        <sz val="14"/>
        <rFont val="Angsana New"/>
        <family val="1"/>
      </rPr>
      <t xml:space="preserve"> =</t>
    </r>
  </si>
  <si>
    <r>
      <t xml:space="preserve"> A (cm</t>
    </r>
    <r>
      <rPr>
        <vertAlign val="superscript"/>
        <sz val="14"/>
        <rFont val="Angsana New"/>
        <family val="1"/>
      </rPr>
      <t>2</t>
    </r>
    <r>
      <rPr>
        <sz val="14"/>
        <rFont val="Angsana New"/>
        <family val="1"/>
      </rPr>
      <t>) =</t>
    </r>
  </si>
  <si>
    <r>
      <t>L</t>
    </r>
    <r>
      <rPr>
        <vertAlign val="subscript"/>
        <sz val="14"/>
        <rFont val="Angsana New"/>
        <family val="1"/>
      </rPr>
      <t>max</t>
    </r>
    <r>
      <rPr>
        <sz val="14"/>
        <rFont val="Angsana New"/>
        <family val="1"/>
      </rPr>
      <t xml:space="preserve"> (m) = </t>
    </r>
  </si>
  <si>
    <r>
      <t>F</t>
    </r>
    <r>
      <rPr>
        <vertAlign val="subscript"/>
        <sz val="14"/>
        <rFont val="Angsana New"/>
        <family val="1"/>
      </rPr>
      <t>max</t>
    </r>
    <r>
      <rPr>
        <sz val="14"/>
        <rFont val="Angsana New"/>
        <family val="1"/>
      </rPr>
      <t xml:space="preserve"> (kg) = </t>
    </r>
  </si>
  <si>
    <t xml:space="preserve">Developer : </t>
  </si>
  <si>
    <t>Natthawit J., Eng.MSU</t>
  </si>
  <si>
    <t>&gt;&gt;&gt;&gt;&gt; Allowable Force in Truss Member (ASD)</t>
  </si>
  <si>
    <t>Project :</t>
  </si>
  <si>
    <t>Natavit</t>
  </si>
  <si>
    <t>Engineer :</t>
  </si>
  <si>
    <t>Date :</t>
  </si>
  <si>
    <t>Seminar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</si>
</sst>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_)"/>
    <numFmt numFmtId="200" formatCode="0_)"/>
    <numFmt numFmtId="201" formatCode="0.00E+00_)"/>
    <numFmt numFmtId="202" formatCode="0.0_)"/>
    <numFmt numFmtId="203" formatCode="0.000_)"/>
    <numFmt numFmtId="204" formatCode="0.000"/>
    <numFmt numFmtId="205" formatCode="_-* #,##0.0_-;\-* #,##0.0_-;_-* &quot;-&quot;??_-;_-@_-"/>
    <numFmt numFmtId="206" formatCode="_-* #,##0_-;\-* #,##0_-;_-* &quot;-&quot;??_-;_-@_-"/>
    <numFmt numFmtId="207" formatCode="[&lt;=99999999][$-D000000]0\-####\-####;[$-D000000]#\-####\-####"/>
    <numFmt numFmtId="208" formatCode="[$-1070000]d/mm/yyyy;@"/>
  </numFmts>
  <fonts count="57">
    <font>
      <sz val="10"/>
      <name val="Courier"/>
      <family val="0"/>
    </font>
    <font>
      <sz val="14"/>
      <name val="Cordia New"/>
      <family val="0"/>
    </font>
    <font>
      <sz val="13"/>
      <name val="Angsana New"/>
      <family val="1"/>
    </font>
    <font>
      <vertAlign val="subscript"/>
      <sz val="14"/>
      <name val="Angsana New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name val="Courier"/>
      <family val="3"/>
    </font>
    <font>
      <sz val="8"/>
      <name val="Tahoma"/>
      <family val="2"/>
    </font>
    <font>
      <b/>
      <sz val="8"/>
      <name val="Tahoma"/>
      <family val="2"/>
    </font>
    <font>
      <sz val="15"/>
      <name val="Angsana New"/>
      <family val="1"/>
    </font>
    <font>
      <vertAlign val="superscript"/>
      <sz val="18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b/>
      <sz val="14"/>
      <color indexed="10"/>
      <name val="Angsana New"/>
      <family val="1"/>
    </font>
    <font>
      <sz val="14"/>
      <color indexed="12"/>
      <name val="Angsana New"/>
      <family val="1"/>
    </font>
    <font>
      <sz val="14"/>
      <name val="Courier"/>
      <family val="3"/>
    </font>
    <font>
      <vertAlign val="superscript"/>
      <sz val="14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22"/>
      <name val="Angsana New"/>
      <family val="1"/>
    </font>
    <font>
      <sz val="15"/>
      <color indexed="3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 tint="-0.149959996342659"/>
      <name val="Angsana New"/>
      <family val="1"/>
    </font>
    <font>
      <sz val="15"/>
      <color rgb="FF0070C0"/>
      <name val="Angsana New"/>
      <family val="1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19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7">
    <xf numFmtId="199" fontId="0" fillId="0" borderId="0" xfId="0" applyAlignment="1">
      <alignment/>
    </xf>
    <xf numFmtId="199" fontId="2" fillId="0" borderId="0" xfId="0" applyFont="1" applyAlignment="1">
      <alignment/>
    </xf>
    <xf numFmtId="199" fontId="9" fillId="0" borderId="0" xfId="0" applyFont="1" applyAlignment="1">
      <alignment/>
    </xf>
    <xf numFmtId="199" fontId="12" fillId="0" borderId="0" xfId="0" applyFont="1" applyBorder="1" applyAlignment="1">
      <alignment horizontal="right"/>
    </xf>
    <xf numFmtId="199" fontId="12" fillId="0" borderId="10" xfId="0" applyFont="1" applyBorder="1" applyAlignment="1" applyProtection="1">
      <alignment horizontal="right"/>
      <protection/>
    </xf>
    <xf numFmtId="199" fontId="12" fillId="0" borderId="0" xfId="0" applyFont="1" applyBorder="1" applyAlignment="1" applyProtection="1">
      <alignment/>
      <protection/>
    </xf>
    <xf numFmtId="199" fontId="12" fillId="0" borderId="0" xfId="0" applyFont="1" applyBorder="1" applyAlignment="1">
      <alignment/>
    </xf>
    <xf numFmtId="199" fontId="12" fillId="0" borderId="0" xfId="0" applyFont="1" applyAlignment="1">
      <alignment/>
    </xf>
    <xf numFmtId="199" fontId="15" fillId="0" borderId="0" xfId="0" applyFont="1" applyAlignment="1">
      <alignment/>
    </xf>
    <xf numFmtId="199" fontId="12" fillId="0" borderId="11" xfId="0" applyFont="1" applyBorder="1" applyAlignment="1">
      <alignment/>
    </xf>
    <xf numFmtId="199" fontId="12" fillId="0" borderId="12" xfId="0" applyFont="1" applyBorder="1" applyAlignment="1">
      <alignment/>
    </xf>
    <xf numFmtId="199" fontId="12" fillId="0" borderId="13" xfId="0" applyFont="1" applyBorder="1" applyAlignment="1" applyProtection="1">
      <alignment/>
      <protection/>
    </xf>
    <xf numFmtId="199" fontId="12" fillId="0" borderId="13" xfId="0" applyFont="1" applyBorder="1" applyAlignment="1">
      <alignment/>
    </xf>
    <xf numFmtId="199" fontId="12" fillId="0" borderId="0" xfId="0" applyFont="1" applyBorder="1" applyAlignment="1" applyProtection="1">
      <alignment horizontal="right"/>
      <protection/>
    </xf>
    <xf numFmtId="199" fontId="12" fillId="0" borderId="0" xfId="0" applyNumberFormat="1" applyFont="1" applyBorder="1" applyAlignment="1" applyProtection="1">
      <alignment horizontal="left"/>
      <protection/>
    </xf>
    <xf numFmtId="199" fontId="12" fillId="0" borderId="14" xfId="0" applyNumberFormat="1" applyFont="1" applyBorder="1" applyAlignment="1" applyProtection="1">
      <alignment horizontal="left"/>
      <protection/>
    </xf>
    <xf numFmtId="199" fontId="12" fillId="0" borderId="15" xfId="0" applyFont="1" applyBorder="1" applyAlignment="1">
      <alignment/>
    </xf>
    <xf numFmtId="199" fontId="12" fillId="0" borderId="16" xfId="0" applyFont="1" applyBorder="1" applyAlignment="1">
      <alignment/>
    </xf>
    <xf numFmtId="199" fontId="12" fillId="0" borderId="17" xfId="0" applyFont="1" applyBorder="1" applyAlignment="1" applyProtection="1">
      <alignment horizontal="center"/>
      <protection/>
    </xf>
    <xf numFmtId="199" fontId="12" fillId="0" borderId="18" xfId="0" applyFont="1" applyBorder="1" applyAlignment="1" applyProtection="1">
      <alignment horizontal="center"/>
      <protection/>
    </xf>
    <xf numFmtId="199" fontId="12" fillId="0" borderId="19" xfId="0" applyFont="1" applyBorder="1" applyAlignment="1" applyProtection="1">
      <alignment horizontal="center"/>
      <protection/>
    </xf>
    <xf numFmtId="199" fontId="12" fillId="0" borderId="20" xfId="0" applyFont="1" applyBorder="1" applyAlignment="1" applyProtection="1">
      <alignment horizontal="center"/>
      <protection/>
    </xf>
    <xf numFmtId="199" fontId="12" fillId="0" borderId="16" xfId="0" applyFont="1" applyBorder="1" applyAlignment="1" applyProtection="1">
      <alignment horizontal="center"/>
      <protection/>
    </xf>
    <xf numFmtId="199" fontId="12" fillId="0" borderId="0" xfId="0" applyFont="1" applyBorder="1" applyAlignment="1" applyProtection="1">
      <alignment horizontal="center"/>
      <protection/>
    </xf>
    <xf numFmtId="199" fontId="12" fillId="0" borderId="21" xfId="0" applyFont="1" applyBorder="1" applyAlignment="1" applyProtection="1">
      <alignment horizontal="center"/>
      <protection/>
    </xf>
    <xf numFmtId="199" fontId="12" fillId="0" borderId="22" xfId="0" applyFont="1" applyBorder="1" applyAlignment="1">
      <alignment/>
    </xf>
    <xf numFmtId="199" fontId="12" fillId="0" borderId="23" xfId="0" applyFont="1" applyBorder="1" applyAlignment="1">
      <alignment/>
    </xf>
    <xf numFmtId="199" fontId="12" fillId="0" borderId="24" xfId="0" applyFont="1" applyBorder="1" applyAlignment="1" applyProtection="1">
      <alignment horizontal="center"/>
      <protection/>
    </xf>
    <xf numFmtId="199" fontId="12" fillId="0" borderId="25" xfId="0" applyFont="1" applyBorder="1" applyAlignment="1" applyProtection="1">
      <alignment horizontal="center"/>
      <protection/>
    </xf>
    <xf numFmtId="199" fontId="12" fillId="0" borderId="23" xfId="0" applyFont="1" applyBorder="1" applyAlignment="1" applyProtection="1">
      <alignment horizontal="center"/>
      <protection/>
    </xf>
    <xf numFmtId="199" fontId="14" fillId="0" borderId="26" xfId="0" applyNumberFormat="1" applyFont="1" applyBorder="1" applyAlignment="1" applyProtection="1">
      <alignment/>
      <protection locked="0"/>
    </xf>
    <xf numFmtId="202" fontId="12" fillId="0" borderId="17" xfId="0" applyNumberFormat="1" applyFont="1" applyBorder="1" applyAlignment="1" applyProtection="1">
      <alignment/>
      <protection/>
    </xf>
    <xf numFmtId="202" fontId="12" fillId="0" borderId="13" xfId="0" applyNumberFormat="1" applyFont="1" applyBorder="1" applyAlignment="1" applyProtection="1">
      <alignment/>
      <protection/>
    </xf>
    <xf numFmtId="202" fontId="12" fillId="0" borderId="27" xfId="0" applyNumberFormat="1" applyFont="1" applyBorder="1" applyAlignment="1" applyProtection="1">
      <alignment/>
      <protection/>
    </xf>
    <xf numFmtId="202" fontId="12" fillId="0" borderId="18" xfId="0" applyNumberFormat="1" applyFont="1" applyBorder="1" applyAlignment="1" applyProtection="1">
      <alignment/>
      <protection/>
    </xf>
    <xf numFmtId="3" fontId="12" fillId="0" borderId="13" xfId="0" applyNumberFormat="1" applyFont="1" applyBorder="1" applyAlignment="1" applyProtection="1">
      <alignment/>
      <protection/>
    </xf>
    <xf numFmtId="3" fontId="12" fillId="0" borderId="27" xfId="0" applyNumberFormat="1" applyFont="1" applyBorder="1" applyAlignment="1" applyProtection="1">
      <alignment/>
      <protection/>
    </xf>
    <xf numFmtId="3" fontId="12" fillId="0" borderId="18" xfId="0" applyNumberFormat="1" applyFont="1" applyBorder="1" applyAlignment="1" applyProtection="1">
      <alignment/>
      <protection/>
    </xf>
    <xf numFmtId="199" fontId="12" fillId="0" borderId="0" xfId="0" applyFont="1" applyBorder="1" applyAlignment="1" applyProtection="1">
      <alignment/>
      <protection/>
    </xf>
    <xf numFmtId="199" fontId="12" fillId="0" borderId="26" xfId="0" applyNumberFormat="1" applyFont="1" applyBorder="1" applyAlignment="1">
      <alignment/>
    </xf>
    <xf numFmtId="199" fontId="12" fillId="0" borderId="18" xfId="0" applyFont="1" applyBorder="1" applyAlignment="1">
      <alignment horizontal="center"/>
    </xf>
    <xf numFmtId="199" fontId="12" fillId="0" borderId="0" xfId="0" applyNumberFormat="1" applyFont="1" applyBorder="1" applyAlignment="1" applyProtection="1">
      <alignment/>
      <protection/>
    </xf>
    <xf numFmtId="199" fontId="12" fillId="0" borderId="28" xfId="0" applyNumberFormat="1" applyFont="1" applyBorder="1" applyAlignment="1">
      <alignment/>
    </xf>
    <xf numFmtId="202" fontId="12" fillId="0" borderId="29" xfId="0" applyNumberFormat="1" applyFont="1" applyBorder="1" applyAlignment="1" applyProtection="1">
      <alignment/>
      <protection/>
    </xf>
    <xf numFmtId="199" fontId="12" fillId="0" borderId="30" xfId="0" applyFont="1" applyBorder="1" applyAlignment="1">
      <alignment horizontal="center"/>
    </xf>
    <xf numFmtId="202" fontId="12" fillId="0" borderId="31" xfId="0" applyNumberFormat="1" applyFont="1" applyBorder="1" applyAlignment="1" applyProtection="1">
      <alignment/>
      <protection/>
    </xf>
    <xf numFmtId="202" fontId="12" fillId="0" borderId="32" xfId="0" applyNumberFormat="1" applyFont="1" applyBorder="1" applyAlignment="1" applyProtection="1">
      <alignment/>
      <protection/>
    </xf>
    <xf numFmtId="202" fontId="12" fillId="0" borderId="30" xfId="0" applyNumberFormat="1" applyFont="1" applyBorder="1" applyAlignment="1" applyProtection="1">
      <alignment/>
      <protection/>
    </xf>
    <xf numFmtId="3" fontId="12" fillId="0" borderId="31" xfId="0" applyNumberFormat="1" applyFont="1" applyBorder="1" applyAlignment="1" applyProtection="1">
      <alignment/>
      <protection/>
    </xf>
    <xf numFmtId="3" fontId="12" fillId="0" borderId="32" xfId="0" applyNumberFormat="1" applyFont="1" applyBorder="1" applyAlignment="1" applyProtection="1">
      <alignment/>
      <protection/>
    </xf>
    <xf numFmtId="3" fontId="12" fillId="0" borderId="30" xfId="0" applyNumberFormat="1" applyFont="1" applyBorder="1" applyAlignment="1" applyProtection="1">
      <alignment/>
      <protection/>
    </xf>
    <xf numFmtId="199" fontId="12" fillId="0" borderId="31" xfId="0" applyFont="1" applyBorder="1" applyAlignment="1" applyProtection="1">
      <alignment/>
      <protection/>
    </xf>
    <xf numFmtId="199" fontId="12" fillId="0" borderId="33" xfId="0" applyNumberFormat="1" applyFont="1" applyBorder="1" applyAlignment="1">
      <alignment/>
    </xf>
    <xf numFmtId="202" fontId="12" fillId="0" borderId="34" xfId="0" applyNumberFormat="1" applyFont="1" applyBorder="1" applyAlignment="1" applyProtection="1">
      <alignment/>
      <protection/>
    </xf>
    <xf numFmtId="199" fontId="12" fillId="0" borderId="35" xfId="0" applyFont="1" applyBorder="1" applyAlignment="1">
      <alignment horizontal="center"/>
    </xf>
    <xf numFmtId="202" fontId="12" fillId="0" borderId="36" xfId="0" applyNumberFormat="1" applyFont="1" applyBorder="1" applyAlignment="1" applyProtection="1">
      <alignment/>
      <protection/>
    </xf>
    <xf numFmtId="202" fontId="12" fillId="0" borderId="37" xfId="0" applyNumberFormat="1" applyFont="1" applyBorder="1" applyAlignment="1" applyProtection="1">
      <alignment/>
      <protection/>
    </xf>
    <xf numFmtId="202" fontId="12" fillId="0" borderId="35" xfId="0" applyNumberFormat="1" applyFont="1" applyBorder="1" applyAlignment="1" applyProtection="1">
      <alignment/>
      <protection/>
    </xf>
    <xf numFmtId="3" fontId="12" fillId="0" borderId="36" xfId="0" applyNumberFormat="1" applyFont="1" applyBorder="1" applyAlignment="1" applyProtection="1">
      <alignment/>
      <protection/>
    </xf>
    <xf numFmtId="3" fontId="12" fillId="0" borderId="37" xfId="0" applyNumberFormat="1" applyFont="1" applyBorder="1" applyAlignment="1" applyProtection="1">
      <alignment/>
      <protection/>
    </xf>
    <xf numFmtId="3" fontId="12" fillId="0" borderId="35" xfId="0" applyNumberFormat="1" applyFont="1" applyBorder="1" applyAlignment="1" applyProtection="1">
      <alignment/>
      <protection/>
    </xf>
    <xf numFmtId="200" fontId="12" fillId="0" borderId="31" xfId="0" applyNumberFormat="1" applyFont="1" applyBorder="1" applyAlignment="1" applyProtection="1">
      <alignment/>
      <protection/>
    </xf>
    <xf numFmtId="200" fontId="12" fillId="0" borderId="32" xfId="0" applyNumberFormat="1" applyFont="1" applyBorder="1" applyAlignment="1" applyProtection="1">
      <alignment/>
      <protection/>
    </xf>
    <xf numFmtId="200" fontId="12" fillId="0" borderId="30" xfId="0" applyNumberFormat="1" applyFont="1" applyBorder="1" applyAlignment="1" applyProtection="1">
      <alignment/>
      <protection/>
    </xf>
    <xf numFmtId="200" fontId="12" fillId="0" borderId="13" xfId="0" applyNumberFormat="1" applyFont="1" applyBorder="1" applyAlignment="1" applyProtection="1">
      <alignment/>
      <protection/>
    </xf>
    <xf numFmtId="200" fontId="12" fillId="0" borderId="27" xfId="0" applyNumberFormat="1" applyFont="1" applyBorder="1" applyAlignment="1" applyProtection="1">
      <alignment/>
      <protection/>
    </xf>
    <xf numFmtId="200" fontId="12" fillId="0" borderId="18" xfId="0" applyNumberFormat="1" applyFont="1" applyBorder="1" applyAlignment="1" applyProtection="1">
      <alignment/>
      <protection/>
    </xf>
    <xf numFmtId="202" fontId="12" fillId="0" borderId="22" xfId="0" applyNumberFormat="1" applyFont="1" applyBorder="1" applyAlignment="1" applyProtection="1">
      <alignment/>
      <protection/>
    </xf>
    <xf numFmtId="199" fontId="12" fillId="0" borderId="23" xfId="0" applyFont="1" applyBorder="1" applyAlignment="1">
      <alignment horizontal="center"/>
    </xf>
    <xf numFmtId="202" fontId="12" fillId="0" borderId="24" xfId="0" applyNumberFormat="1" applyFont="1" applyBorder="1" applyAlignment="1" applyProtection="1">
      <alignment/>
      <protection/>
    </xf>
    <xf numFmtId="202" fontId="12" fillId="0" borderId="25" xfId="0" applyNumberFormat="1" applyFont="1" applyBorder="1" applyAlignment="1" applyProtection="1">
      <alignment/>
      <protection/>
    </xf>
    <xf numFmtId="202" fontId="12" fillId="0" borderId="23" xfId="0" applyNumberFormat="1" applyFont="1" applyBorder="1" applyAlignment="1" applyProtection="1">
      <alignment/>
      <protection/>
    </xf>
    <xf numFmtId="199" fontId="12" fillId="0" borderId="38" xfId="0" applyFont="1" applyBorder="1" applyAlignment="1" applyProtection="1">
      <alignment/>
      <protection/>
    </xf>
    <xf numFmtId="199" fontId="12" fillId="0" borderId="10" xfId="0" applyFont="1" applyBorder="1" applyAlignment="1">
      <alignment/>
    </xf>
    <xf numFmtId="199" fontId="12" fillId="0" borderId="39" xfId="0" applyFont="1" applyBorder="1" applyAlignment="1">
      <alignment horizontal="center"/>
    </xf>
    <xf numFmtId="199" fontId="12" fillId="0" borderId="40" xfId="0" applyNumberFormat="1" applyFont="1" applyBorder="1" applyAlignment="1">
      <alignment horizontal="center" vertical="center"/>
    </xf>
    <xf numFmtId="199" fontId="12" fillId="0" borderId="41" xfId="0" applyNumberFormat="1" applyFont="1" applyBorder="1" applyAlignment="1">
      <alignment horizontal="center" vertical="center"/>
    </xf>
    <xf numFmtId="199" fontId="12" fillId="0" borderId="42" xfId="0" applyNumberFormat="1" applyFont="1" applyBorder="1" applyAlignment="1">
      <alignment horizontal="center" vertical="center"/>
    </xf>
    <xf numFmtId="199" fontId="12" fillId="0" borderId="38" xfId="0" applyFont="1" applyBorder="1" applyAlignment="1">
      <alignment/>
    </xf>
    <xf numFmtId="3" fontId="12" fillId="0" borderId="43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 quotePrefix="1">
      <alignment horizontal="center" vertical="center"/>
    </xf>
    <xf numFmtId="200" fontId="12" fillId="0" borderId="0" xfId="0" applyNumberFormat="1" applyFont="1" applyBorder="1" applyAlignment="1">
      <alignment/>
    </xf>
    <xf numFmtId="200" fontId="12" fillId="0" borderId="0" xfId="0" applyNumberFormat="1" applyFont="1" applyBorder="1" applyAlignment="1" quotePrefix="1">
      <alignment/>
    </xf>
    <xf numFmtId="200" fontId="14" fillId="0" borderId="13" xfId="0" applyNumberFormat="1" applyFont="1" applyBorder="1" applyAlignment="1" applyProtection="1">
      <alignment horizontal="left" vertical="center"/>
      <protection locked="0"/>
    </xf>
    <xf numFmtId="200" fontId="14" fillId="0" borderId="0" xfId="0" applyNumberFormat="1" applyFont="1" applyBorder="1" applyAlignment="1" applyProtection="1">
      <alignment horizontal="left" vertical="center"/>
      <protection locked="0"/>
    </xf>
    <xf numFmtId="199" fontId="12" fillId="0" borderId="13" xfId="0" applyFont="1" applyBorder="1" applyAlignment="1" applyProtection="1">
      <alignment/>
      <protection/>
    </xf>
    <xf numFmtId="199" fontId="14" fillId="0" borderId="46" xfId="0" applyNumberFormat="1" applyFont="1" applyBorder="1" applyAlignment="1" applyProtection="1">
      <alignment/>
      <protection locked="0"/>
    </xf>
    <xf numFmtId="202" fontId="12" fillId="0" borderId="15" xfId="0" applyNumberFormat="1" applyFont="1" applyBorder="1" applyAlignment="1" applyProtection="1">
      <alignment/>
      <protection/>
    </xf>
    <xf numFmtId="202" fontId="12" fillId="0" borderId="19" xfId="0" applyNumberFormat="1" applyFont="1" applyBorder="1" applyAlignment="1" applyProtection="1">
      <alignment/>
      <protection/>
    </xf>
    <xf numFmtId="202" fontId="12" fillId="0" borderId="20" xfId="0" applyNumberFormat="1" applyFont="1" applyBorder="1" applyAlignment="1" applyProtection="1">
      <alignment/>
      <protection/>
    </xf>
    <xf numFmtId="202" fontId="12" fillId="0" borderId="16" xfId="0" applyNumberFormat="1" applyFont="1" applyBorder="1" applyAlignment="1" applyProtection="1">
      <alignment/>
      <protection/>
    </xf>
    <xf numFmtId="199" fontId="12" fillId="0" borderId="21" xfId="0" applyNumberFormat="1" applyFont="1" applyBorder="1" applyAlignment="1">
      <alignment/>
    </xf>
    <xf numFmtId="199" fontId="12" fillId="0" borderId="0" xfId="0" applyFont="1" applyBorder="1" applyAlignment="1" applyProtection="1">
      <alignment horizontal="left"/>
      <protection/>
    </xf>
    <xf numFmtId="199" fontId="12" fillId="0" borderId="13" xfId="0" applyFont="1" applyBorder="1" applyAlignment="1">
      <alignment vertical="center"/>
    </xf>
    <xf numFmtId="199" fontId="12" fillId="0" borderId="0" xfId="0" applyFont="1" applyBorder="1" applyAlignment="1" applyProtection="1">
      <alignment horizontal="right" vertical="center"/>
      <protection/>
    </xf>
    <xf numFmtId="199" fontId="12" fillId="0" borderId="0" xfId="0" applyFont="1" applyBorder="1" applyAlignment="1">
      <alignment vertical="center"/>
    </xf>
    <xf numFmtId="11" fontId="12" fillId="0" borderId="0" xfId="0" applyNumberFormat="1" applyFont="1" applyBorder="1" applyAlignment="1" applyProtection="1">
      <alignment vertical="center"/>
      <protection/>
    </xf>
    <xf numFmtId="199" fontId="12" fillId="0" borderId="0" xfId="0" applyFont="1" applyBorder="1" applyAlignment="1" applyProtection="1">
      <alignment horizontal="left" vertical="center"/>
      <protection/>
    </xf>
    <xf numFmtId="202" fontId="12" fillId="0" borderId="0" xfId="0" applyNumberFormat="1" applyFont="1" applyBorder="1" applyAlignment="1" applyProtection="1">
      <alignment horizontal="left" vertical="center"/>
      <protection/>
    </xf>
    <xf numFmtId="199" fontId="12" fillId="0" borderId="0" xfId="0" applyFont="1" applyBorder="1" applyAlignment="1" applyProtection="1">
      <alignment vertical="center"/>
      <protection/>
    </xf>
    <xf numFmtId="199" fontId="12" fillId="0" borderId="10" xfId="0" applyFont="1" applyBorder="1" applyAlignment="1">
      <alignment vertical="center"/>
    </xf>
    <xf numFmtId="200" fontId="54" fillId="0" borderId="13" xfId="0" applyNumberFormat="1" applyFont="1" applyBorder="1" applyAlignment="1" applyProtection="1">
      <alignment horizontal="left" vertical="center"/>
      <protection locked="0"/>
    </xf>
    <xf numFmtId="11" fontId="14" fillId="0" borderId="0" xfId="0" applyNumberFormat="1" applyFont="1" applyBorder="1" applyAlignment="1" applyProtection="1">
      <alignment/>
      <protection/>
    </xf>
    <xf numFmtId="200" fontId="54" fillId="0" borderId="0" xfId="0" applyNumberFormat="1" applyFont="1" applyBorder="1" applyAlignment="1" applyProtection="1">
      <alignment horizontal="left" vertical="center"/>
      <protection locked="0"/>
    </xf>
    <xf numFmtId="199" fontId="13" fillId="0" borderId="13" xfId="0" applyFont="1" applyBorder="1" applyAlignment="1">
      <alignment horizontal="right" vertical="center"/>
    </xf>
    <xf numFmtId="200" fontId="14" fillId="0" borderId="0" xfId="0" applyNumberFormat="1" applyFont="1" applyBorder="1" applyAlignment="1" applyProtection="1">
      <alignment vertical="center"/>
      <protection locked="0"/>
    </xf>
    <xf numFmtId="199" fontId="12" fillId="0" borderId="0" xfId="0" applyFont="1" applyBorder="1" applyAlignment="1">
      <alignment horizontal="right" vertical="center"/>
    </xf>
    <xf numFmtId="199" fontId="14" fillId="0" borderId="0" xfId="0" applyFont="1" applyBorder="1" applyAlignment="1" applyProtection="1">
      <alignment horizontal="left" vertical="center"/>
      <protection locked="0"/>
    </xf>
    <xf numFmtId="199" fontId="12" fillId="0" borderId="0" xfId="0" applyFont="1" applyBorder="1" applyAlignment="1" quotePrefix="1">
      <alignment horizontal="left"/>
    </xf>
    <xf numFmtId="199" fontId="17" fillId="0" borderId="19" xfId="0" applyFont="1" applyBorder="1" applyAlignment="1" applyProtection="1" quotePrefix="1">
      <alignment horizontal="left"/>
      <protection/>
    </xf>
    <xf numFmtId="199" fontId="12" fillId="0" borderId="0" xfId="0" applyFont="1" applyAlignment="1">
      <alignment horizontal="right"/>
    </xf>
    <xf numFmtId="199" fontId="12" fillId="0" borderId="19" xfId="0" applyFont="1" applyBorder="1" applyAlignment="1" applyProtection="1">
      <alignment/>
      <protection/>
    </xf>
    <xf numFmtId="199" fontId="12" fillId="0" borderId="11" xfId="0" applyFont="1" applyBorder="1" applyAlignment="1">
      <alignment/>
    </xf>
    <xf numFmtId="199" fontId="12" fillId="0" borderId="12" xfId="0" applyFont="1" applyBorder="1" applyAlignment="1">
      <alignment horizontal="right"/>
    </xf>
    <xf numFmtId="203" fontId="12" fillId="0" borderId="0" xfId="0" applyNumberFormat="1" applyFont="1" applyAlignment="1">
      <alignment/>
    </xf>
    <xf numFmtId="199" fontId="12" fillId="0" borderId="24" xfId="0" applyFont="1" applyBorder="1" applyAlignment="1">
      <alignment/>
    </xf>
    <xf numFmtId="199" fontId="12" fillId="0" borderId="38" xfId="0" applyFont="1" applyBorder="1" applyAlignment="1" applyProtection="1">
      <alignment horizontal="right"/>
      <protection/>
    </xf>
    <xf numFmtId="199" fontId="12" fillId="0" borderId="38" xfId="0" applyNumberFormat="1" applyFont="1" applyBorder="1" applyAlignment="1" applyProtection="1">
      <alignment horizontal="left"/>
      <protection/>
    </xf>
    <xf numFmtId="199" fontId="12" fillId="0" borderId="38" xfId="0" applyFont="1" applyBorder="1" applyAlignment="1">
      <alignment horizontal="right"/>
    </xf>
    <xf numFmtId="199" fontId="9" fillId="0" borderId="47" xfId="0" applyFont="1" applyBorder="1" applyAlignment="1">
      <alignment/>
    </xf>
    <xf numFmtId="199" fontId="9" fillId="0" borderId="47" xfId="0" applyFont="1" applyBorder="1" applyAlignment="1" applyProtection="1">
      <alignment/>
      <protection/>
    </xf>
    <xf numFmtId="202" fontId="55" fillId="0" borderId="47" xfId="0" applyNumberFormat="1" applyFont="1" applyBorder="1" applyAlignment="1" applyProtection="1">
      <alignment/>
      <protection locked="0"/>
    </xf>
    <xf numFmtId="202" fontId="9" fillId="0" borderId="47" xfId="0" applyNumberFormat="1" applyFont="1" applyBorder="1" applyAlignment="1">
      <alignment/>
    </xf>
    <xf numFmtId="199" fontId="55" fillId="0" borderId="47" xfId="0" applyFont="1" applyBorder="1" applyAlignment="1" applyProtection="1">
      <alignment/>
      <protection locked="0"/>
    </xf>
    <xf numFmtId="199" fontId="9" fillId="0" borderId="48" xfId="0" applyFont="1" applyBorder="1" applyAlignment="1">
      <alignment/>
    </xf>
    <xf numFmtId="199" fontId="11" fillId="0" borderId="49" xfId="0" applyFont="1" applyBorder="1" applyAlignment="1">
      <alignment horizontal="center" vertical="center"/>
    </xf>
    <xf numFmtId="199" fontId="11" fillId="0" borderId="49" xfId="0" applyFont="1" applyBorder="1" applyAlignment="1">
      <alignment horizontal="center" wrapText="1"/>
    </xf>
    <xf numFmtId="199" fontId="11" fillId="0" borderId="50" xfId="0" applyFont="1" applyBorder="1" applyAlignment="1">
      <alignment horizontal="center" wrapText="1"/>
    </xf>
    <xf numFmtId="0" fontId="9" fillId="0" borderId="51" xfId="0" applyNumberFormat="1" applyFont="1" applyBorder="1" applyAlignment="1">
      <alignment horizontal="right"/>
    </xf>
    <xf numFmtId="199" fontId="9" fillId="0" borderId="40" xfId="0" applyFont="1" applyBorder="1" applyAlignment="1" applyProtection="1">
      <alignment/>
      <protection/>
    </xf>
    <xf numFmtId="202" fontId="55" fillId="0" borderId="40" xfId="0" applyNumberFormat="1" applyFont="1" applyBorder="1" applyAlignment="1" applyProtection="1">
      <alignment/>
      <protection locked="0"/>
    </xf>
    <xf numFmtId="199" fontId="9" fillId="0" borderId="40" xfId="0" applyFont="1" applyBorder="1" applyAlignment="1">
      <alignment/>
    </xf>
    <xf numFmtId="199" fontId="9" fillId="0" borderId="39" xfId="0" applyFont="1" applyBorder="1" applyAlignment="1">
      <alignment/>
    </xf>
    <xf numFmtId="0" fontId="9" fillId="0" borderId="52" xfId="0" applyNumberFormat="1" applyFont="1" applyBorder="1" applyAlignment="1">
      <alignment horizontal="right"/>
    </xf>
    <xf numFmtId="199" fontId="9" fillId="0" borderId="53" xfId="0" applyFont="1" applyBorder="1" applyAlignment="1">
      <alignment/>
    </xf>
    <xf numFmtId="0" fontId="9" fillId="0" borderId="54" xfId="0" applyNumberFormat="1" applyFont="1" applyBorder="1" applyAlignment="1">
      <alignment horizontal="right"/>
    </xf>
    <xf numFmtId="199" fontId="9" fillId="0" borderId="43" xfId="0" applyFont="1" applyBorder="1" applyAlignment="1" applyProtection="1">
      <alignment/>
      <protection/>
    </xf>
    <xf numFmtId="199" fontId="55" fillId="0" borderId="43" xfId="0" applyFont="1" applyBorder="1" applyAlignment="1" applyProtection="1">
      <alignment/>
      <protection locked="0"/>
    </xf>
    <xf numFmtId="202" fontId="9" fillId="0" borderId="43" xfId="0" applyNumberFormat="1" applyFont="1" applyBorder="1" applyAlignment="1">
      <alignment/>
    </xf>
    <xf numFmtId="199" fontId="9" fillId="0" borderId="45" xfId="0" applyFont="1" applyBorder="1" applyAlignment="1">
      <alignment/>
    </xf>
    <xf numFmtId="199" fontId="55" fillId="0" borderId="40" xfId="0" applyFont="1" applyBorder="1" applyAlignment="1" applyProtection="1">
      <alignment/>
      <protection locked="0"/>
    </xf>
    <xf numFmtId="0" fontId="9" fillId="0" borderId="33" xfId="0" applyNumberFormat="1" applyFont="1" applyBorder="1" applyAlignment="1">
      <alignment horizontal="right"/>
    </xf>
    <xf numFmtId="199" fontId="55" fillId="0" borderId="34" xfId="0" applyFont="1" applyBorder="1" applyAlignment="1" applyProtection="1">
      <alignment/>
      <protection locked="0"/>
    </xf>
    <xf numFmtId="199" fontId="9" fillId="0" borderId="35" xfId="0" applyFont="1" applyBorder="1" applyAlignment="1">
      <alignment/>
    </xf>
    <xf numFmtId="0" fontId="9" fillId="0" borderId="28" xfId="0" applyNumberFormat="1" applyFont="1" applyBorder="1" applyAlignment="1">
      <alignment horizontal="right"/>
    </xf>
    <xf numFmtId="199" fontId="9" fillId="0" borderId="30" xfId="0" applyFont="1" applyBorder="1" applyAlignment="1">
      <alignment/>
    </xf>
    <xf numFmtId="199" fontId="9" fillId="0" borderId="29" xfId="0" applyFont="1" applyBorder="1" applyAlignment="1" applyProtection="1">
      <alignment/>
      <protection/>
    </xf>
    <xf numFmtId="199" fontId="55" fillId="0" borderId="29" xfId="0" applyFont="1" applyBorder="1" applyAlignment="1" applyProtection="1">
      <alignment/>
      <protection locked="0"/>
    </xf>
    <xf numFmtId="202" fontId="9" fillId="0" borderId="29" xfId="0" applyNumberFormat="1" applyFont="1" applyBorder="1" applyAlignment="1">
      <alignment/>
    </xf>
    <xf numFmtId="202" fontId="55" fillId="0" borderId="43" xfId="0" applyNumberFormat="1" applyFont="1" applyBorder="1" applyAlignment="1" applyProtection="1">
      <alignment/>
      <protection locked="0"/>
    </xf>
    <xf numFmtId="199" fontId="9" fillId="0" borderId="16" xfId="0" applyFont="1" applyBorder="1" applyAlignment="1">
      <alignment/>
    </xf>
    <xf numFmtId="199" fontId="9" fillId="0" borderId="40" xfId="0" applyFont="1" applyBorder="1" applyAlignment="1" applyProtection="1">
      <alignment/>
      <protection locked="0"/>
    </xf>
    <xf numFmtId="199" fontId="9" fillId="0" borderId="47" xfId="0" applyFont="1" applyBorder="1" applyAlignment="1" applyProtection="1">
      <alignment/>
      <protection locked="0"/>
    </xf>
    <xf numFmtId="199" fontId="9" fillId="0" borderId="43" xfId="0" applyFont="1" applyBorder="1" applyAlignment="1" applyProtection="1">
      <alignment/>
      <protection locked="0"/>
    </xf>
    <xf numFmtId="208" fontId="12" fillId="0" borderId="0" xfId="0" applyNumberFormat="1" applyFont="1" applyBorder="1" applyAlignment="1">
      <alignment horizontal="left"/>
    </xf>
    <xf numFmtId="199" fontId="12" fillId="0" borderId="55" xfId="0" applyFont="1" applyBorder="1" applyAlignment="1">
      <alignment horizontal="center" vertical="center"/>
    </xf>
    <xf numFmtId="199" fontId="12" fillId="0" borderId="56" xfId="0" applyFont="1" applyBorder="1" applyAlignment="1">
      <alignment horizontal="center" vertical="center"/>
    </xf>
    <xf numFmtId="199" fontId="12" fillId="0" borderId="57" xfId="0" applyFont="1" applyBorder="1" applyAlignment="1">
      <alignment horizontal="center" vertical="center"/>
    </xf>
    <xf numFmtId="199" fontId="12" fillId="0" borderId="58" xfId="0" applyFont="1" applyBorder="1" applyAlignment="1">
      <alignment horizontal="center" vertical="center"/>
    </xf>
    <xf numFmtId="199" fontId="12" fillId="0" borderId="46" xfId="0" applyFont="1" applyBorder="1" applyAlignment="1" applyProtection="1">
      <alignment horizontal="center" vertical="center"/>
      <protection/>
    </xf>
    <xf numFmtId="199" fontId="15" fillId="0" borderId="26" xfId="0" applyFont="1" applyBorder="1" applyAlignment="1">
      <alignment horizontal="center" vertical="center"/>
    </xf>
    <xf numFmtId="199" fontId="12" fillId="0" borderId="59" xfId="0" applyFont="1" applyBorder="1" applyAlignment="1">
      <alignment horizontal="center" vertical="center"/>
    </xf>
    <xf numFmtId="199" fontId="12" fillId="0" borderId="60" xfId="0" applyFont="1" applyBorder="1" applyAlignment="1">
      <alignment horizontal="right" vertical="center"/>
    </xf>
    <xf numFmtId="199" fontId="15" fillId="0" borderId="61" xfId="0" applyFont="1" applyBorder="1" applyAlignment="1">
      <alignment horizontal="right" vertical="center"/>
    </xf>
    <xf numFmtId="199" fontId="12" fillId="0" borderId="62" xfId="0" applyFont="1" applyBorder="1" applyAlignment="1">
      <alignment horizontal="right" vertical="center"/>
    </xf>
    <xf numFmtId="199" fontId="15" fillId="0" borderId="44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84"/>
  <sheetViews>
    <sheetView tabSelected="1" zoomScale="110" zoomScaleNormal="110" zoomScalePageLayoutView="0" workbookViewId="0" topLeftCell="A1">
      <selection activeCell="H2" sqref="H2"/>
    </sheetView>
  </sheetViews>
  <sheetFormatPr defaultColWidth="7.625" defaultRowHeight="12.75"/>
  <cols>
    <col min="1" max="1" width="5.125" style="7" customWidth="1"/>
    <col min="2" max="2" width="5.875" style="7" customWidth="1"/>
    <col min="3" max="3" width="6.125" style="7" hidden="1" customWidth="1"/>
    <col min="4" max="7" width="5.875" style="7" hidden="1" customWidth="1"/>
    <col min="8" max="11" width="7.125" style="7" customWidth="1"/>
    <col min="12" max="12" width="7.625" style="7" hidden="1" customWidth="1"/>
    <col min="13" max="13" width="3.875" style="7" customWidth="1"/>
    <col min="14" max="14" width="5.125" style="7" customWidth="1"/>
    <col min="15" max="15" width="5.875" style="7" customWidth="1"/>
    <col min="16" max="16" width="6.125" style="7" hidden="1" customWidth="1"/>
    <col min="17" max="20" width="5.875" style="7" hidden="1" customWidth="1"/>
    <col min="21" max="24" width="7.125" style="7" customWidth="1"/>
    <col min="25" max="25" width="7.625" style="7" hidden="1" customWidth="1"/>
    <col min="26" max="26" width="1.875" style="7" customWidth="1"/>
    <col min="27" max="28" width="5.125" style="7" hidden="1" customWidth="1"/>
    <col min="29" max="29" width="5.125" style="7" customWidth="1"/>
    <col min="30" max="30" width="5.125" style="1" customWidth="1"/>
    <col min="31" max="16384" width="7.625" style="1" customWidth="1"/>
  </cols>
  <sheetData>
    <row r="1" spans="1:24" ht="24.75" customHeight="1">
      <c r="A1" s="110" t="s">
        <v>35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30" ht="21" customHeight="1">
      <c r="A2" s="105" t="str">
        <f>IF(FY=2400,"HS41",IF(FY=3200,"HS50",IF(FY=3600,"HS51","")))</f>
        <v>HS41</v>
      </c>
      <c r="B2" s="95" t="s">
        <v>28</v>
      </c>
      <c r="C2" s="96"/>
      <c r="D2" s="96"/>
      <c r="E2" s="96"/>
      <c r="F2" s="96"/>
      <c r="G2" s="96"/>
      <c r="H2" s="106">
        <v>2400</v>
      </c>
      <c r="I2" s="98" t="s">
        <v>0</v>
      </c>
      <c r="J2" s="107" t="s">
        <v>15</v>
      </c>
      <c r="K2" s="108">
        <v>1</v>
      </c>
      <c r="L2" s="96"/>
      <c r="M2" s="96"/>
      <c r="N2" s="98"/>
      <c r="O2" s="96"/>
      <c r="P2" s="107"/>
      <c r="Q2" s="96"/>
      <c r="R2" s="96"/>
      <c r="S2" s="96"/>
      <c r="T2" s="96"/>
      <c r="U2" s="3" t="s">
        <v>33</v>
      </c>
      <c r="V2" s="109" t="s">
        <v>34</v>
      </c>
      <c r="W2" s="96"/>
      <c r="X2" s="101"/>
      <c r="AA2" s="8"/>
      <c r="AB2" s="8"/>
      <c r="AC2" s="8"/>
      <c r="AD2"/>
    </row>
    <row r="3" spans="1:30" ht="21" customHeight="1">
      <c r="A3" s="94"/>
      <c r="B3" s="95" t="s">
        <v>1</v>
      </c>
      <c r="C3" s="96"/>
      <c r="D3" s="96"/>
      <c r="E3" s="96"/>
      <c r="F3" s="96"/>
      <c r="G3" s="96"/>
      <c r="H3" s="97">
        <v>2040000</v>
      </c>
      <c r="I3" s="98" t="s">
        <v>0</v>
      </c>
      <c r="J3" s="95" t="s">
        <v>29</v>
      </c>
      <c r="K3" s="99">
        <f>SQRT(2*PI()^2*E/FY)</f>
        <v>129.5311834341519</v>
      </c>
      <c r="L3" s="96"/>
      <c r="M3" s="96"/>
      <c r="N3" s="98"/>
      <c r="O3" s="96"/>
      <c r="P3" s="95"/>
      <c r="Q3" s="100"/>
      <c r="R3" s="96"/>
      <c r="S3" s="96"/>
      <c r="T3" s="96"/>
      <c r="U3" s="111" t="s">
        <v>36</v>
      </c>
      <c r="V3" s="108" t="s">
        <v>40</v>
      </c>
      <c r="W3" s="96"/>
      <c r="X3" s="101"/>
      <c r="AA3" s="8"/>
      <c r="AB3" s="8"/>
      <c r="AC3" s="8"/>
      <c r="AD3"/>
    </row>
    <row r="4" spans="1:30" ht="21" customHeight="1">
      <c r="A4" s="94"/>
      <c r="B4" s="95"/>
      <c r="C4" s="96"/>
      <c r="D4" s="96"/>
      <c r="E4" s="96"/>
      <c r="F4" s="96"/>
      <c r="G4" s="96"/>
      <c r="H4" s="97"/>
      <c r="I4" s="98"/>
      <c r="J4" s="95"/>
      <c r="K4" s="99"/>
      <c r="L4" s="96"/>
      <c r="M4" s="96"/>
      <c r="N4" s="98"/>
      <c r="O4" s="96"/>
      <c r="P4" s="95"/>
      <c r="Q4" s="100"/>
      <c r="R4" s="96"/>
      <c r="S4" s="96"/>
      <c r="T4" s="96"/>
      <c r="U4" s="111" t="s">
        <v>38</v>
      </c>
      <c r="V4" s="108" t="s">
        <v>37</v>
      </c>
      <c r="W4" s="96"/>
      <c r="X4" s="101"/>
      <c r="AA4" s="8"/>
      <c r="AB4" s="8"/>
      <c r="AC4" s="8"/>
      <c r="AD4"/>
    </row>
    <row r="5" spans="1:24" ht="21.75" thickBot="1">
      <c r="A5" s="102">
        <v>4</v>
      </c>
      <c r="B5" s="6"/>
      <c r="C5" s="6"/>
      <c r="D5" s="6"/>
      <c r="E5" s="6"/>
      <c r="F5" s="6"/>
      <c r="G5" s="6"/>
      <c r="H5" s="13"/>
      <c r="I5" s="93"/>
      <c r="J5" s="103"/>
      <c r="K5" s="6"/>
      <c r="L5" s="6"/>
      <c r="M5" s="6"/>
      <c r="N5" s="104">
        <v>5</v>
      </c>
      <c r="O5" s="6"/>
      <c r="P5" s="13"/>
      <c r="Q5" s="38"/>
      <c r="R5" s="6"/>
      <c r="S5" s="6"/>
      <c r="T5" s="6"/>
      <c r="U5" s="13" t="s">
        <v>39</v>
      </c>
      <c r="V5" s="155">
        <f ca="1">NOW()</f>
        <v>40248.89715486111</v>
      </c>
      <c r="W5" s="155"/>
      <c r="X5" s="73"/>
    </row>
    <row r="6" spans="1:30" ht="21">
      <c r="A6" s="112" t="str">
        <f>VLOOKUP($A$5,Sections,2)</f>
        <v>OD. 42.7 x 2.3 mm.</v>
      </c>
      <c r="B6" s="113"/>
      <c r="C6" s="113"/>
      <c r="D6" s="113"/>
      <c r="E6" s="113"/>
      <c r="F6" s="113"/>
      <c r="G6" s="113"/>
      <c r="H6" s="113"/>
      <c r="I6" s="113"/>
      <c r="J6" s="113"/>
      <c r="K6" s="114" t="str">
        <f>"("&amp;TEXT(VLOOKUP($A$5,Sections,8),"0.00")&amp;" kg/m)"</f>
        <v>(2.29 kg/m)</v>
      </c>
      <c r="L6" s="113"/>
      <c r="M6" s="113"/>
      <c r="N6" s="112" t="str">
        <f>VLOOKUP($N$5,Sections,2)</f>
        <v>OD. 48.6 x 2.3 mm.</v>
      </c>
      <c r="O6" s="113"/>
      <c r="P6" s="113"/>
      <c r="Q6" s="113"/>
      <c r="R6" s="113"/>
      <c r="S6" s="113"/>
      <c r="T6" s="113"/>
      <c r="U6" s="113"/>
      <c r="V6" s="113"/>
      <c r="W6" s="113"/>
      <c r="X6" s="114" t="str">
        <f>"("&amp;TEXT(VLOOKUP($N$5,Sections,8),"0.00")&amp;" kg/m)"</f>
        <v>(2.63 kg/m)</v>
      </c>
      <c r="AA6" s="8"/>
      <c r="AB6" s="8"/>
      <c r="AC6" s="8"/>
      <c r="AD6"/>
    </row>
    <row r="7" spans="1:30" ht="30" customHeight="1" thickBot="1">
      <c r="A7" s="116"/>
      <c r="B7" s="78"/>
      <c r="C7" s="78"/>
      <c r="D7" s="78"/>
      <c r="E7" s="78"/>
      <c r="F7" s="78"/>
      <c r="G7" s="78"/>
      <c r="H7" s="117" t="s">
        <v>30</v>
      </c>
      <c r="I7" s="118">
        <f>VLOOKUP($A$5,Sections,6)</f>
        <v>2.9191678937156365</v>
      </c>
      <c r="J7" s="119" t="s">
        <v>16</v>
      </c>
      <c r="K7" s="15">
        <f>VLOOKUP($A$5,Sections,7)</f>
        <v>1.4306685500142933</v>
      </c>
      <c r="L7" s="6"/>
      <c r="M7" s="6"/>
      <c r="N7" s="116"/>
      <c r="O7" s="78"/>
      <c r="P7" s="78"/>
      <c r="Q7" s="78"/>
      <c r="R7" s="78"/>
      <c r="S7" s="78"/>
      <c r="T7" s="78"/>
      <c r="U7" s="117" t="s">
        <v>30</v>
      </c>
      <c r="V7" s="118">
        <f>VLOOKUP($N$5,Sections,6)</f>
        <v>3.345482016807771</v>
      </c>
      <c r="W7" s="119" t="s">
        <v>16</v>
      </c>
      <c r="X7" s="15">
        <f>VLOOKUP($N$5,Sections,7)</f>
        <v>1.638970713588257</v>
      </c>
      <c r="AA7" s="8"/>
      <c r="AB7" s="8"/>
      <c r="AC7" s="8"/>
      <c r="AD7"/>
    </row>
    <row r="8" spans="1:30" ht="21.75" thickBot="1">
      <c r="A8" s="160" t="s">
        <v>2</v>
      </c>
      <c r="B8" s="16"/>
      <c r="C8" s="17"/>
      <c r="D8" s="156" t="s">
        <v>14</v>
      </c>
      <c r="E8" s="157"/>
      <c r="F8" s="158" t="s">
        <v>13</v>
      </c>
      <c r="G8" s="159"/>
      <c r="H8" s="156" t="s">
        <v>17</v>
      </c>
      <c r="I8" s="157"/>
      <c r="J8" s="162" t="s">
        <v>18</v>
      </c>
      <c r="K8" s="159"/>
      <c r="L8" s="6"/>
      <c r="M8" s="6"/>
      <c r="N8" s="160" t="s">
        <v>2</v>
      </c>
      <c r="O8" s="16"/>
      <c r="P8" s="17"/>
      <c r="Q8" s="156" t="s">
        <v>14</v>
      </c>
      <c r="R8" s="157"/>
      <c r="S8" s="158" t="s">
        <v>13</v>
      </c>
      <c r="T8" s="159"/>
      <c r="U8" s="156" t="s">
        <v>17</v>
      </c>
      <c r="V8" s="157"/>
      <c r="W8" s="158" t="s">
        <v>18</v>
      </c>
      <c r="X8" s="159"/>
      <c r="AA8" s="8"/>
      <c r="AB8" s="8"/>
      <c r="AC8" s="8"/>
      <c r="AD8"/>
    </row>
    <row r="9" spans="1:25" ht="21">
      <c r="A9" s="161"/>
      <c r="B9" s="18" t="s">
        <v>3</v>
      </c>
      <c r="C9" s="19" t="s">
        <v>4</v>
      </c>
      <c r="D9" s="20" t="s">
        <v>8</v>
      </c>
      <c r="E9" s="21" t="s">
        <v>9</v>
      </c>
      <c r="F9" s="21" t="s">
        <v>10</v>
      </c>
      <c r="G9" s="22" t="s">
        <v>11</v>
      </c>
      <c r="H9" s="20" t="s">
        <v>19</v>
      </c>
      <c r="I9" s="21" t="s">
        <v>20</v>
      </c>
      <c r="J9" s="21" t="s">
        <v>19</v>
      </c>
      <c r="K9" s="22" t="s">
        <v>20</v>
      </c>
      <c r="L9" s="23" t="s">
        <v>5</v>
      </c>
      <c r="M9" s="6"/>
      <c r="N9" s="161"/>
      <c r="O9" s="18" t="s">
        <v>3</v>
      </c>
      <c r="P9" s="19" t="s">
        <v>4</v>
      </c>
      <c r="Q9" s="20" t="s">
        <v>8</v>
      </c>
      <c r="R9" s="21" t="s">
        <v>9</v>
      </c>
      <c r="S9" s="21" t="s">
        <v>10</v>
      </c>
      <c r="T9" s="22" t="s">
        <v>11</v>
      </c>
      <c r="U9" s="20" t="s">
        <v>19</v>
      </c>
      <c r="V9" s="21" t="s">
        <v>20</v>
      </c>
      <c r="W9" s="21" t="s">
        <v>19</v>
      </c>
      <c r="X9" s="22" t="s">
        <v>20</v>
      </c>
      <c r="Y9" s="23" t="s">
        <v>5</v>
      </c>
    </row>
    <row r="10" spans="1:27" ht="21.75" thickBot="1">
      <c r="A10" s="24" t="s">
        <v>6</v>
      </c>
      <c r="B10" s="25"/>
      <c r="C10" s="26"/>
      <c r="D10" s="27" t="s">
        <v>7</v>
      </c>
      <c r="E10" s="28" t="s">
        <v>7</v>
      </c>
      <c r="F10" s="28" t="s">
        <v>7</v>
      </c>
      <c r="G10" s="29" t="s">
        <v>7</v>
      </c>
      <c r="H10" s="27" t="s">
        <v>12</v>
      </c>
      <c r="I10" s="28" t="s">
        <v>12</v>
      </c>
      <c r="J10" s="28" t="s">
        <v>12</v>
      </c>
      <c r="K10" s="29" t="s">
        <v>12</v>
      </c>
      <c r="L10" s="6"/>
      <c r="M10" s="6"/>
      <c r="N10" s="24" t="s">
        <v>6</v>
      </c>
      <c r="O10" s="25"/>
      <c r="P10" s="26"/>
      <c r="Q10" s="27" t="s">
        <v>7</v>
      </c>
      <c r="R10" s="28" t="s">
        <v>7</v>
      </c>
      <c r="S10" s="28" t="s">
        <v>7</v>
      </c>
      <c r="T10" s="29" t="s">
        <v>7</v>
      </c>
      <c r="U10" s="27" t="s">
        <v>12</v>
      </c>
      <c r="V10" s="28" t="s">
        <v>12</v>
      </c>
      <c r="W10" s="28" t="s">
        <v>12</v>
      </c>
      <c r="X10" s="29" t="s">
        <v>12</v>
      </c>
      <c r="Y10" s="6"/>
      <c r="AA10" s="8"/>
    </row>
    <row r="11" spans="1:25" ht="21">
      <c r="A11" s="30">
        <v>1</v>
      </c>
      <c r="B11" s="31">
        <f>k*100*A11/RJ1</f>
        <v>69.89739167678002</v>
      </c>
      <c r="C11" s="19" t="str">
        <f>IF(B11&gt;300,"&gt; 300",IF(B11&gt;240,"&gt; 240",IF(B11&gt;200,"&gt; 200","  OK")))</f>
        <v>  OK</v>
      </c>
      <c r="D11" s="32">
        <f>IF(B11&gt;240,"            -",0.6*FY)</f>
        <v>1440</v>
      </c>
      <c r="E11" s="31">
        <f>IF(B11&gt;300,"            -",0.6*FY)</f>
        <v>1440</v>
      </c>
      <c r="F11" s="33">
        <f aca="true" t="shared" si="0" ref="F11:F42">IF(B11&gt;200,"            -",-IF(B11&lt;=CC,FY*(1-0.5*L11^2)/(5/3+3/8*L11-1/8*L11^3),12*PI()^2*E/23/B11^2))</f>
        <v>-1108.788940956131</v>
      </c>
      <c r="G11" s="34">
        <f>IF(B11&gt;200,"            -",F11/IF(B11&gt;120,1.6-A11*100/RJ1/200,1))</f>
        <v>-1108.788940956131</v>
      </c>
      <c r="H11" s="35">
        <f>IF(D11="            -","            -",Area1*D11)</f>
        <v>4203.601766950516</v>
      </c>
      <c r="I11" s="36">
        <f aca="true" t="shared" si="1" ref="I11:I42">IF(F11="            -","            -",Area1*F11)</f>
        <v>-3236.7410773461</v>
      </c>
      <c r="J11" s="36">
        <f>IF(E11="            -","            -",Area1*E11)</f>
        <v>4203.601766950516</v>
      </c>
      <c r="K11" s="37">
        <f>IF(G11="            -","            -",Area1*G11)</f>
        <v>-3236.7410773461</v>
      </c>
      <c r="L11" s="38">
        <f>B11/CC</f>
        <v>0.5396182588906312</v>
      </c>
      <c r="M11" s="6"/>
      <c r="N11" s="30">
        <v>1</v>
      </c>
      <c r="O11" s="31">
        <f>k*100*N11/RJ2</f>
        <v>61.01390291536475</v>
      </c>
      <c r="P11" s="19" t="str">
        <f>IF(O11&gt;300,"&gt; 300",IF(O11&gt;240,"&gt; 240",IF(O11&gt;200,"&gt; 200","  OK")))</f>
        <v>  OK</v>
      </c>
      <c r="Q11" s="32">
        <f>IF(O11&gt;240,"            -",0.6*FY)</f>
        <v>1440</v>
      </c>
      <c r="R11" s="31">
        <f>IF(O11&gt;300,"            -",0.6*FY)</f>
        <v>1440</v>
      </c>
      <c r="S11" s="33">
        <f aca="true" t="shared" si="2" ref="S11:S42">IF(O11&gt;200,"            -",-IF(O11&lt;=CC,FY*(1-0.5*Y11^2)/(5/3+3/8*Y11-1/8*Y11^3),12*PI()^2*E/23/O11^2))</f>
        <v>-1165.8296254799436</v>
      </c>
      <c r="T11" s="34">
        <f>IF(O11&gt;200,"            -",S11/IF(O11&gt;120,1.6-N11*100/RJ2/200,1))</f>
        <v>-1165.8296254799436</v>
      </c>
      <c r="U11" s="35">
        <f>IF(Q11="            -","            -",Area2*Q11)</f>
        <v>4817.49410420319</v>
      </c>
      <c r="V11" s="36">
        <f aca="true" t="shared" si="3" ref="V11:V42">IF(S11="            -","            -",Area2*S11)</f>
        <v>-3900.26204670489</v>
      </c>
      <c r="W11" s="36">
        <f>IF(R11="            -","            -",Area2*R11)</f>
        <v>4817.49410420319</v>
      </c>
      <c r="X11" s="37">
        <f>IF(T11="            -","            -",Area2*T11)</f>
        <v>-3900.26204670489</v>
      </c>
      <c r="Y11" s="38">
        <f>O11/CC</f>
        <v>0.4710364044993197</v>
      </c>
    </row>
    <row r="12" spans="1:28" ht="21">
      <c r="A12" s="39">
        <f>A11+$AA$12</f>
        <v>1.1</v>
      </c>
      <c r="B12" s="31">
        <f aca="true" t="shared" si="4" ref="B12:B42">k*100*A12/RJ1</f>
        <v>76.88713084445803</v>
      </c>
      <c r="C12" s="40" t="str">
        <f aca="true" t="shared" si="5" ref="C12:C42">IF(B12&gt;300,"&gt; 300",IF(B12&gt;240,"&gt; 240",IF(B12&gt;200,"&gt; 200","  OK")))</f>
        <v>  OK</v>
      </c>
      <c r="D12" s="32">
        <f aca="true" t="shared" si="6" ref="D12:D24">IF(B12&gt;240,"            -",0.6*FY)</f>
        <v>1440</v>
      </c>
      <c r="E12" s="31">
        <f aca="true" t="shared" si="7" ref="E12:E24">IF(B12&gt;300,"            -",0.6*FY)</f>
        <v>1440</v>
      </c>
      <c r="F12" s="33">
        <f t="shared" si="0"/>
        <v>-1061.229968131872</v>
      </c>
      <c r="G12" s="34">
        <f aca="true" t="shared" si="8" ref="G12:G42">IF(B12&gt;200,"            -",F12/IF(B12&gt;120,1.6-A12*100/RJ1/200,1))</f>
        <v>-1061.229968131872</v>
      </c>
      <c r="H12" s="35">
        <f aca="true" t="shared" si="9" ref="H12:H24">IF(D12="            -","            -",Area1*D12)</f>
        <v>4203.601766950516</v>
      </c>
      <c r="I12" s="36">
        <f t="shared" si="1"/>
        <v>-3097.908450819429</v>
      </c>
      <c r="J12" s="36">
        <f aca="true" t="shared" si="10" ref="J12:J24">IF(E12="            -","            -",Area1*E12)</f>
        <v>4203.601766950516</v>
      </c>
      <c r="K12" s="37">
        <f aca="true" t="shared" si="11" ref="K12:K42">IF(G12="            -","            -",Area1*G12)</f>
        <v>-3097.908450819429</v>
      </c>
      <c r="L12" s="38">
        <f aca="true" t="shared" si="12" ref="L12:L26">B12/CC</f>
        <v>0.5935800847796944</v>
      </c>
      <c r="M12" s="6"/>
      <c r="N12" s="39">
        <f>N11+$AB$12</f>
        <v>1.15</v>
      </c>
      <c r="O12" s="31">
        <f aca="true" t="shared" si="13" ref="O12:O42">k*100*N12/RJ2</f>
        <v>70.16598835266946</v>
      </c>
      <c r="P12" s="40" t="str">
        <f aca="true" t="shared" si="14" ref="P12:P42">IF(O12&gt;300,"&gt; 300",IF(O12&gt;240,"&gt; 240",IF(O12&gt;200,"&gt; 200","  OK")))</f>
        <v>  OK</v>
      </c>
      <c r="Q12" s="32">
        <f aca="true" t="shared" si="15" ref="Q12:Q42">IF(O12&gt;240,"            -",0.6*FY)</f>
        <v>1440</v>
      </c>
      <c r="R12" s="31">
        <f aca="true" t="shared" si="16" ref="R12:R42">IF(O12&gt;300,"            -",0.6*FY)</f>
        <v>1440</v>
      </c>
      <c r="S12" s="33">
        <f t="shared" si="2"/>
        <v>-1107.0046470257155</v>
      </c>
      <c r="T12" s="34">
        <f aca="true" t="shared" si="17" ref="T12:T42">IF(O12&gt;200,"            -",S12/IF(O12&gt;120,1.6-N12*100/RJ2/200,1))</f>
        <v>-1107.0046470257155</v>
      </c>
      <c r="U12" s="35">
        <f aca="true" t="shared" si="18" ref="U12:U42">IF(Q12="            -","            -",Area2*Q12)</f>
        <v>4817.49410420319</v>
      </c>
      <c r="V12" s="36">
        <f t="shared" si="3"/>
        <v>-3703.464139147165</v>
      </c>
      <c r="W12" s="36">
        <f aca="true" t="shared" si="19" ref="W12:W42">IF(R12="            -","            -",Area2*R12)</f>
        <v>4817.49410420319</v>
      </c>
      <c r="X12" s="37">
        <f aca="true" t="shared" si="20" ref="X12:X42">IF(T12="            -","            -",Area2*T12)</f>
        <v>-3703.464139147165</v>
      </c>
      <c r="Y12" s="38">
        <f aca="true" t="shared" si="21" ref="Y12:Y42">O12/CC</f>
        <v>0.5416918651742176</v>
      </c>
      <c r="AA12" s="41">
        <f>ROUNDDOWN((J43-A11)/28,1)+IF(ROUNDDOWN((J43-A11)/28,3)-ROUNDDOWN((J43-A11)/28,1)&gt;=0.025,0.05,0)</f>
        <v>0.1</v>
      </c>
      <c r="AB12" s="115">
        <f>ROUNDDOWN((W43-N11)/28,1)+IF(ROUNDDOWN((W43-N11)/28,3)-ROUNDDOWN((W43-N11)/28,1)&gt;=0.025,0.05,0)</f>
        <v>0.15000000000000002</v>
      </c>
    </row>
    <row r="13" spans="1:25" ht="21">
      <c r="A13" s="39">
        <f aca="true" t="shared" si="22" ref="A13:A42">A12+$AA$12</f>
        <v>1.2000000000000002</v>
      </c>
      <c r="B13" s="31">
        <f t="shared" si="4"/>
        <v>83.87687001213604</v>
      </c>
      <c r="C13" s="40" t="str">
        <f t="shared" si="5"/>
        <v>  OK</v>
      </c>
      <c r="D13" s="32">
        <f t="shared" si="6"/>
        <v>1440</v>
      </c>
      <c r="E13" s="31">
        <f t="shared" si="7"/>
        <v>1440</v>
      </c>
      <c r="F13" s="33">
        <f t="shared" si="0"/>
        <v>-1011.3420458945823</v>
      </c>
      <c r="G13" s="34">
        <f t="shared" si="8"/>
        <v>-1011.3420458945823</v>
      </c>
      <c r="H13" s="35">
        <f t="shared" si="9"/>
        <v>4203.601766950516</v>
      </c>
      <c r="I13" s="36">
        <f t="shared" si="1"/>
        <v>-2952.2772299401504</v>
      </c>
      <c r="J13" s="36">
        <f t="shared" si="10"/>
        <v>4203.601766950516</v>
      </c>
      <c r="K13" s="37">
        <f t="shared" si="11"/>
        <v>-2952.2772299401504</v>
      </c>
      <c r="L13" s="38">
        <f t="shared" si="12"/>
        <v>0.6475419106687575</v>
      </c>
      <c r="M13" s="6"/>
      <c r="N13" s="39">
        <f aca="true" t="shared" si="23" ref="N13:N42">N12+$AB$12</f>
        <v>1.2999999999999998</v>
      </c>
      <c r="O13" s="31">
        <f t="shared" si="13"/>
        <v>79.31807378997416</v>
      </c>
      <c r="P13" s="40" t="str">
        <f t="shared" si="14"/>
        <v>  OK</v>
      </c>
      <c r="Q13" s="32">
        <f t="shared" si="15"/>
        <v>1440</v>
      </c>
      <c r="R13" s="31">
        <f t="shared" si="16"/>
        <v>1440</v>
      </c>
      <c r="S13" s="33">
        <f t="shared" si="2"/>
        <v>-1044.143079561998</v>
      </c>
      <c r="T13" s="34">
        <f t="shared" si="17"/>
        <v>-1044.143079561998</v>
      </c>
      <c r="U13" s="35">
        <f t="shared" si="18"/>
        <v>4817.49410420319</v>
      </c>
      <c r="V13" s="36">
        <f t="shared" si="3"/>
        <v>-3493.16189564895</v>
      </c>
      <c r="W13" s="36">
        <f t="shared" si="19"/>
        <v>4817.49410420319</v>
      </c>
      <c r="X13" s="37">
        <f t="shared" si="20"/>
        <v>-3493.16189564895</v>
      </c>
      <c r="Y13" s="38">
        <f t="shared" si="21"/>
        <v>0.6123473258491156</v>
      </c>
    </row>
    <row r="14" spans="1:25" ht="21">
      <c r="A14" s="42">
        <f t="shared" si="22"/>
        <v>1.3000000000000003</v>
      </c>
      <c r="B14" s="43">
        <f t="shared" si="4"/>
        <v>90.86660917981405</v>
      </c>
      <c r="C14" s="44" t="str">
        <f t="shared" si="5"/>
        <v>  OK</v>
      </c>
      <c r="D14" s="45">
        <f t="shared" si="6"/>
        <v>1440</v>
      </c>
      <c r="E14" s="43">
        <f t="shared" si="7"/>
        <v>1440</v>
      </c>
      <c r="F14" s="46">
        <f t="shared" si="0"/>
        <v>-959.1283126889958</v>
      </c>
      <c r="G14" s="47">
        <f t="shared" si="8"/>
        <v>-959.1283126889958</v>
      </c>
      <c r="H14" s="48">
        <f t="shared" si="9"/>
        <v>4203.601766950516</v>
      </c>
      <c r="I14" s="49">
        <f t="shared" si="1"/>
        <v>-2799.8565763553684</v>
      </c>
      <c r="J14" s="49">
        <f t="shared" si="10"/>
        <v>4203.601766950516</v>
      </c>
      <c r="K14" s="50">
        <f t="shared" si="11"/>
        <v>-2799.8565763553684</v>
      </c>
      <c r="L14" s="38">
        <f t="shared" si="12"/>
        <v>0.7015037365578207</v>
      </c>
      <c r="M14" s="6"/>
      <c r="N14" s="42">
        <f t="shared" si="23"/>
        <v>1.4499999999999997</v>
      </c>
      <c r="O14" s="43">
        <f t="shared" si="13"/>
        <v>88.47015922727887</v>
      </c>
      <c r="P14" s="44" t="str">
        <f t="shared" si="14"/>
        <v>  OK</v>
      </c>
      <c r="Q14" s="45">
        <f t="shared" si="15"/>
        <v>1440</v>
      </c>
      <c r="R14" s="43">
        <f t="shared" si="16"/>
        <v>1440</v>
      </c>
      <c r="S14" s="46">
        <f t="shared" si="2"/>
        <v>-977.2926862798321</v>
      </c>
      <c r="T14" s="47">
        <f t="shared" si="17"/>
        <v>-977.2926862798321</v>
      </c>
      <c r="U14" s="48">
        <f t="shared" si="18"/>
        <v>4817.49410420319</v>
      </c>
      <c r="V14" s="49">
        <f t="shared" si="3"/>
        <v>-3269.5151071069367</v>
      </c>
      <c r="W14" s="49">
        <f t="shared" si="19"/>
        <v>4817.49410420319</v>
      </c>
      <c r="X14" s="50">
        <f t="shared" si="20"/>
        <v>-3269.5151071069367</v>
      </c>
      <c r="Y14" s="38">
        <f t="shared" si="21"/>
        <v>0.6830027865240134</v>
      </c>
    </row>
    <row r="15" spans="1:25" ht="21">
      <c r="A15" s="39">
        <f t="shared" si="22"/>
        <v>1.4000000000000004</v>
      </c>
      <c r="B15" s="31">
        <f t="shared" si="4"/>
        <v>97.85634834749204</v>
      </c>
      <c r="C15" s="40" t="str">
        <f t="shared" si="5"/>
        <v>  OK</v>
      </c>
      <c r="D15" s="32">
        <f t="shared" si="6"/>
        <v>1440</v>
      </c>
      <c r="E15" s="31">
        <f t="shared" si="7"/>
        <v>1440</v>
      </c>
      <c r="F15" s="33">
        <f t="shared" si="0"/>
        <v>-904.5687295463061</v>
      </c>
      <c r="G15" s="34">
        <f t="shared" si="8"/>
        <v>-904.5687295463061</v>
      </c>
      <c r="H15" s="35">
        <f t="shared" si="9"/>
        <v>4203.601766950516</v>
      </c>
      <c r="I15" s="36">
        <f t="shared" si="1"/>
        <v>-2640.5879929507196</v>
      </c>
      <c r="J15" s="36">
        <f t="shared" si="10"/>
        <v>4203.601766950516</v>
      </c>
      <c r="K15" s="37">
        <f t="shared" si="11"/>
        <v>-2640.5879929507196</v>
      </c>
      <c r="L15" s="38">
        <f t="shared" si="12"/>
        <v>0.7554655624468838</v>
      </c>
      <c r="M15" s="6"/>
      <c r="N15" s="39">
        <f t="shared" si="23"/>
        <v>1.5999999999999996</v>
      </c>
      <c r="O15" s="31">
        <f t="shared" si="13"/>
        <v>97.62224466458359</v>
      </c>
      <c r="P15" s="40" t="str">
        <f t="shared" si="14"/>
        <v>  OK</v>
      </c>
      <c r="Q15" s="32">
        <f t="shared" si="15"/>
        <v>1440</v>
      </c>
      <c r="R15" s="31">
        <f t="shared" si="16"/>
        <v>1440</v>
      </c>
      <c r="S15" s="33">
        <f t="shared" si="2"/>
        <v>-906.4344341223851</v>
      </c>
      <c r="T15" s="34">
        <f t="shared" si="17"/>
        <v>-906.4344341223851</v>
      </c>
      <c r="U15" s="35">
        <f t="shared" si="18"/>
        <v>4817.49410420319</v>
      </c>
      <c r="V15" s="36">
        <f t="shared" si="3"/>
        <v>-3032.4600987717677</v>
      </c>
      <c r="W15" s="36">
        <f t="shared" si="19"/>
        <v>4817.49410420319</v>
      </c>
      <c r="X15" s="37">
        <f t="shared" si="20"/>
        <v>-3032.4600987717677</v>
      </c>
      <c r="Y15" s="38">
        <f t="shared" si="21"/>
        <v>0.7536582471989114</v>
      </c>
    </row>
    <row r="16" spans="1:25" ht="21">
      <c r="A16" s="39">
        <f t="shared" si="22"/>
        <v>1.5000000000000004</v>
      </c>
      <c r="B16" s="31">
        <f t="shared" si="4"/>
        <v>104.84608751517007</v>
      </c>
      <c r="C16" s="40" t="str">
        <f t="shared" si="5"/>
        <v>  OK</v>
      </c>
      <c r="D16" s="32">
        <f t="shared" si="6"/>
        <v>1440</v>
      </c>
      <c r="E16" s="31">
        <f t="shared" si="7"/>
        <v>1440</v>
      </c>
      <c r="F16" s="33">
        <f t="shared" si="0"/>
        <v>-847.6191430436281</v>
      </c>
      <c r="G16" s="34">
        <f t="shared" si="8"/>
        <v>-847.6191430436281</v>
      </c>
      <c r="H16" s="35">
        <f t="shared" si="9"/>
        <v>4203.601766950516</v>
      </c>
      <c r="I16" s="36">
        <f t="shared" si="1"/>
        <v>-2474.342588471721</v>
      </c>
      <c r="J16" s="36">
        <f t="shared" si="10"/>
        <v>4203.601766950516</v>
      </c>
      <c r="K16" s="37">
        <f t="shared" si="11"/>
        <v>-2474.342588471721</v>
      </c>
      <c r="L16" s="51">
        <f t="shared" si="12"/>
        <v>0.8094273883359471</v>
      </c>
      <c r="M16" s="6"/>
      <c r="N16" s="39">
        <f t="shared" si="23"/>
        <v>1.7499999999999996</v>
      </c>
      <c r="O16" s="31">
        <f t="shared" si="13"/>
        <v>106.77433010188828</v>
      </c>
      <c r="P16" s="40" t="str">
        <f t="shared" si="14"/>
        <v>  OK</v>
      </c>
      <c r="Q16" s="32">
        <f t="shared" si="15"/>
        <v>1440</v>
      </c>
      <c r="R16" s="31">
        <f t="shared" si="16"/>
        <v>1440</v>
      </c>
      <c r="S16" s="33">
        <f t="shared" si="2"/>
        <v>-831.4793486417819</v>
      </c>
      <c r="T16" s="34">
        <f t="shared" si="17"/>
        <v>-831.4793486417819</v>
      </c>
      <c r="U16" s="35">
        <f t="shared" si="18"/>
        <v>4817.49410420319</v>
      </c>
      <c r="V16" s="36">
        <f t="shared" si="3"/>
        <v>-2781.6992082281204</v>
      </c>
      <c r="W16" s="36">
        <f t="shared" si="19"/>
        <v>4817.49410420319</v>
      </c>
      <c r="X16" s="37">
        <f t="shared" si="20"/>
        <v>-2781.6992082281204</v>
      </c>
      <c r="Y16" s="51">
        <f t="shared" si="21"/>
        <v>0.8243137078738092</v>
      </c>
    </row>
    <row r="17" spans="1:25" ht="21">
      <c r="A17" s="39">
        <f t="shared" si="22"/>
        <v>1.6000000000000005</v>
      </c>
      <c r="B17" s="31">
        <f t="shared" si="4"/>
        <v>111.83582668284807</v>
      </c>
      <c r="C17" s="40" t="str">
        <f t="shared" si="5"/>
        <v>  OK</v>
      </c>
      <c r="D17" s="32">
        <f t="shared" si="6"/>
        <v>1440</v>
      </c>
      <c r="E17" s="31">
        <f t="shared" si="7"/>
        <v>1440</v>
      </c>
      <c r="F17" s="33">
        <f t="shared" si="0"/>
        <v>-788.210048252131</v>
      </c>
      <c r="G17" s="34">
        <f t="shared" si="8"/>
        <v>-788.210048252131</v>
      </c>
      <c r="H17" s="35">
        <f t="shared" si="9"/>
        <v>4203.601766950516</v>
      </c>
      <c r="I17" s="36">
        <f t="shared" si="1"/>
        <v>-2300.917466361673</v>
      </c>
      <c r="J17" s="36">
        <f t="shared" si="10"/>
        <v>4203.601766950516</v>
      </c>
      <c r="K17" s="37">
        <f t="shared" si="11"/>
        <v>-2300.917466361673</v>
      </c>
      <c r="L17" s="38">
        <f t="shared" si="12"/>
        <v>0.8633892142250101</v>
      </c>
      <c r="M17" s="6"/>
      <c r="N17" s="39">
        <f t="shared" si="23"/>
        <v>1.8999999999999995</v>
      </c>
      <c r="O17" s="31">
        <f t="shared" si="13"/>
        <v>115.92641553919299</v>
      </c>
      <c r="P17" s="40" t="str">
        <f t="shared" si="14"/>
        <v>  OK</v>
      </c>
      <c r="Q17" s="32">
        <f t="shared" si="15"/>
        <v>1440</v>
      </c>
      <c r="R17" s="31">
        <f t="shared" si="16"/>
        <v>1440</v>
      </c>
      <c r="S17" s="33">
        <f t="shared" si="2"/>
        <v>-752.2639523369439</v>
      </c>
      <c r="T17" s="34">
        <f t="shared" si="17"/>
        <v>-752.2639523369439</v>
      </c>
      <c r="U17" s="35">
        <f t="shared" si="18"/>
        <v>4817.49410420319</v>
      </c>
      <c r="V17" s="36">
        <f t="shared" si="3"/>
        <v>-2516.685524435984</v>
      </c>
      <c r="W17" s="36">
        <f t="shared" si="19"/>
        <v>4817.49410420319</v>
      </c>
      <c r="X17" s="37">
        <f t="shared" si="20"/>
        <v>-2516.685524435984</v>
      </c>
      <c r="Y17" s="38">
        <f t="shared" si="21"/>
        <v>0.8949691685487071</v>
      </c>
    </row>
    <row r="18" spans="1:25" ht="21">
      <c r="A18" s="42">
        <f t="shared" si="22"/>
        <v>1.7000000000000006</v>
      </c>
      <c r="B18" s="43">
        <f t="shared" si="4"/>
        <v>118.82556585052608</v>
      </c>
      <c r="C18" s="44" t="str">
        <f t="shared" si="5"/>
        <v>  OK</v>
      </c>
      <c r="D18" s="45">
        <f t="shared" si="6"/>
        <v>1440</v>
      </c>
      <c r="E18" s="43">
        <f t="shared" si="7"/>
        <v>1440</v>
      </c>
      <c r="F18" s="46">
        <f t="shared" si="0"/>
        <v>-726.2449869429316</v>
      </c>
      <c r="G18" s="47">
        <f t="shared" si="8"/>
        <v>-726.2449869429316</v>
      </c>
      <c r="H18" s="48">
        <f t="shared" si="9"/>
        <v>4203.601766950516</v>
      </c>
      <c r="I18" s="49">
        <f t="shared" si="1"/>
        <v>-2120.0310488557375</v>
      </c>
      <c r="J18" s="49">
        <f t="shared" si="10"/>
        <v>4203.601766950516</v>
      </c>
      <c r="K18" s="50">
        <f t="shared" si="11"/>
        <v>-2120.0310488557375</v>
      </c>
      <c r="L18" s="38">
        <f t="shared" si="12"/>
        <v>0.9173510401140734</v>
      </c>
      <c r="M18" s="6"/>
      <c r="N18" s="42">
        <f t="shared" si="23"/>
        <v>2.0499999999999994</v>
      </c>
      <c r="O18" s="43">
        <f t="shared" si="13"/>
        <v>125.07850097649771</v>
      </c>
      <c r="P18" s="44" t="str">
        <f t="shared" si="14"/>
        <v>  OK</v>
      </c>
      <c r="Q18" s="45">
        <f t="shared" si="15"/>
        <v>1440</v>
      </c>
      <c r="R18" s="43">
        <f t="shared" si="16"/>
        <v>1440</v>
      </c>
      <c r="S18" s="46">
        <f t="shared" si="2"/>
        <v>-668.5438666110608</v>
      </c>
      <c r="T18" s="47">
        <f t="shared" si="17"/>
        <v>-685.962164215095</v>
      </c>
      <c r="U18" s="48">
        <f t="shared" si="18"/>
        <v>4817.49410420319</v>
      </c>
      <c r="V18" s="49">
        <f t="shared" si="3"/>
        <v>-2236.601483194437</v>
      </c>
      <c r="W18" s="49">
        <f t="shared" si="19"/>
        <v>4817.49410420319</v>
      </c>
      <c r="X18" s="50">
        <f t="shared" si="20"/>
        <v>-2294.8740845921393</v>
      </c>
      <c r="Y18" s="38">
        <f t="shared" si="21"/>
        <v>0.9656246292236051</v>
      </c>
    </row>
    <row r="19" spans="1:25" ht="21">
      <c r="A19" s="52">
        <f t="shared" si="22"/>
        <v>1.8000000000000007</v>
      </c>
      <c r="B19" s="53">
        <f t="shared" si="4"/>
        <v>125.81530501820407</v>
      </c>
      <c r="C19" s="54" t="str">
        <f t="shared" si="5"/>
        <v>  OK</v>
      </c>
      <c r="D19" s="55">
        <f t="shared" si="6"/>
        <v>1440</v>
      </c>
      <c r="E19" s="53">
        <f t="shared" si="7"/>
        <v>1440</v>
      </c>
      <c r="F19" s="56">
        <f t="shared" si="0"/>
        <v>-661.5985049015685</v>
      </c>
      <c r="G19" s="57">
        <f t="shared" si="8"/>
        <v>-681.4115859785868</v>
      </c>
      <c r="H19" s="58">
        <f t="shared" si="9"/>
        <v>4203.601766950516</v>
      </c>
      <c r="I19" s="59">
        <f t="shared" si="1"/>
        <v>-1931.3171140389259</v>
      </c>
      <c r="J19" s="59">
        <f t="shared" si="10"/>
        <v>4203.601766950516</v>
      </c>
      <c r="K19" s="60">
        <f t="shared" si="11"/>
        <v>-1989.1548241945425</v>
      </c>
      <c r="L19" s="38">
        <f t="shared" si="12"/>
        <v>0.9713128660031365</v>
      </c>
      <c r="M19" s="6"/>
      <c r="N19" s="52">
        <f t="shared" si="23"/>
        <v>2.1999999999999993</v>
      </c>
      <c r="O19" s="53">
        <f t="shared" si="13"/>
        <v>134.23058641380243</v>
      </c>
      <c r="P19" s="54" t="str">
        <f t="shared" si="14"/>
        <v>  OK</v>
      </c>
      <c r="Q19" s="55">
        <f t="shared" si="15"/>
        <v>1440</v>
      </c>
      <c r="R19" s="53">
        <f t="shared" si="16"/>
        <v>1440</v>
      </c>
      <c r="S19" s="56">
        <f t="shared" si="2"/>
        <v>-583.0158313466604</v>
      </c>
      <c r="T19" s="57">
        <f t="shared" si="17"/>
        <v>-627.6768818846912</v>
      </c>
      <c r="U19" s="58">
        <f t="shared" si="18"/>
        <v>4817.49410420319</v>
      </c>
      <c r="V19" s="59">
        <f t="shared" si="3"/>
        <v>-1950.4689792844847</v>
      </c>
      <c r="W19" s="59">
        <f t="shared" si="19"/>
        <v>4817.49410420319</v>
      </c>
      <c r="X19" s="60">
        <f t="shared" si="20"/>
        <v>-2099.8817207112097</v>
      </c>
      <c r="Y19" s="38">
        <f t="shared" si="21"/>
        <v>1.0362800898985032</v>
      </c>
    </row>
    <row r="20" spans="1:25" ht="21">
      <c r="A20" s="39">
        <f t="shared" si="22"/>
        <v>1.9000000000000008</v>
      </c>
      <c r="B20" s="31">
        <f t="shared" si="4"/>
        <v>132.80504418588208</v>
      </c>
      <c r="C20" s="40" t="str">
        <f t="shared" si="5"/>
        <v>  OK</v>
      </c>
      <c r="D20" s="32">
        <f t="shared" si="6"/>
        <v>1440</v>
      </c>
      <c r="E20" s="31">
        <f t="shared" si="7"/>
        <v>1440</v>
      </c>
      <c r="F20" s="33">
        <f t="shared" si="0"/>
        <v>-595.599303905638</v>
      </c>
      <c r="G20" s="34">
        <f t="shared" si="8"/>
        <v>-636.3411891259079</v>
      </c>
      <c r="H20" s="35">
        <f t="shared" si="9"/>
        <v>4203.601766950516</v>
      </c>
      <c r="I20" s="36">
        <f t="shared" si="1"/>
        <v>-1738.6543654807203</v>
      </c>
      <c r="J20" s="36">
        <f t="shared" si="10"/>
        <v>4203.601766950516</v>
      </c>
      <c r="K20" s="37">
        <f t="shared" si="11"/>
        <v>-1857.58676874518</v>
      </c>
      <c r="L20" s="38">
        <f t="shared" si="12"/>
        <v>1.0252746918921996</v>
      </c>
      <c r="M20" s="6"/>
      <c r="N20" s="39">
        <f t="shared" si="23"/>
        <v>2.349999999999999</v>
      </c>
      <c r="O20" s="31">
        <f t="shared" si="13"/>
        <v>143.38267185110712</v>
      </c>
      <c r="P20" s="40" t="str">
        <f t="shared" si="14"/>
        <v>  OK</v>
      </c>
      <c r="Q20" s="32">
        <f t="shared" si="15"/>
        <v>1440</v>
      </c>
      <c r="R20" s="31">
        <f t="shared" si="16"/>
        <v>1440</v>
      </c>
      <c r="S20" s="33">
        <f t="shared" si="2"/>
        <v>-510.9636258429764</v>
      </c>
      <c r="T20" s="34">
        <f t="shared" si="17"/>
        <v>-578.6109791132398</v>
      </c>
      <c r="U20" s="35">
        <f t="shared" si="18"/>
        <v>4817.49410420319</v>
      </c>
      <c r="V20" s="36">
        <f t="shared" si="3"/>
        <v>-1709.4196215005718</v>
      </c>
      <c r="W20" s="36">
        <f t="shared" si="19"/>
        <v>4817.49410420319</v>
      </c>
      <c r="X20" s="37">
        <f t="shared" si="20"/>
        <v>-1935.7326253508802</v>
      </c>
      <c r="Y20" s="38">
        <f t="shared" si="21"/>
        <v>1.1069355505734009</v>
      </c>
    </row>
    <row r="21" spans="1:25" ht="21">
      <c r="A21" s="39">
        <f t="shared" si="22"/>
        <v>2.000000000000001</v>
      </c>
      <c r="B21" s="31">
        <f t="shared" si="4"/>
        <v>139.7947833535601</v>
      </c>
      <c r="C21" s="40" t="str">
        <f t="shared" si="5"/>
        <v>  OK</v>
      </c>
      <c r="D21" s="32">
        <f t="shared" si="6"/>
        <v>1440</v>
      </c>
      <c r="E21" s="31">
        <f t="shared" si="7"/>
        <v>1440</v>
      </c>
      <c r="F21" s="33">
        <f t="shared" si="0"/>
        <v>-537.5283717748381</v>
      </c>
      <c r="G21" s="34">
        <f t="shared" si="8"/>
        <v>-596.5735973442556</v>
      </c>
      <c r="H21" s="35">
        <f t="shared" si="9"/>
        <v>4203.601766950516</v>
      </c>
      <c r="I21" s="36">
        <f t="shared" si="1"/>
        <v>-1569.1355648463498</v>
      </c>
      <c r="J21" s="36">
        <f t="shared" si="10"/>
        <v>4203.601766950516</v>
      </c>
      <c r="K21" s="37">
        <f t="shared" si="11"/>
        <v>-1741.4984916057908</v>
      </c>
      <c r="L21" s="51">
        <f t="shared" si="12"/>
        <v>1.0792365177812628</v>
      </c>
      <c r="M21" s="6"/>
      <c r="N21" s="39">
        <f t="shared" si="23"/>
        <v>2.499999999999999</v>
      </c>
      <c r="O21" s="31">
        <f t="shared" si="13"/>
        <v>152.53475728841184</v>
      </c>
      <c r="P21" s="40" t="str">
        <f t="shared" si="14"/>
        <v>  OK</v>
      </c>
      <c r="Q21" s="32">
        <f t="shared" si="15"/>
        <v>1440</v>
      </c>
      <c r="R21" s="31">
        <f t="shared" si="16"/>
        <v>1440</v>
      </c>
      <c r="S21" s="33">
        <f t="shared" si="2"/>
        <v>-451.4874597948539</v>
      </c>
      <c r="T21" s="34">
        <f t="shared" si="17"/>
        <v>-539.201391864238</v>
      </c>
      <c r="U21" s="35">
        <f t="shared" si="18"/>
        <v>4817.49410420319</v>
      </c>
      <c r="V21" s="36">
        <f t="shared" si="3"/>
        <v>-1510.4431775579053</v>
      </c>
      <c r="W21" s="36">
        <f t="shared" si="19"/>
        <v>4817.49410420319</v>
      </c>
      <c r="X21" s="37">
        <f t="shared" si="20"/>
        <v>-1803.888559919528</v>
      </c>
      <c r="Y21" s="51">
        <f t="shared" si="21"/>
        <v>1.177591011248299</v>
      </c>
    </row>
    <row r="22" spans="1:25" ht="21">
      <c r="A22" s="42">
        <f t="shared" si="22"/>
        <v>2.100000000000001</v>
      </c>
      <c r="B22" s="43">
        <f t="shared" si="4"/>
        <v>146.7845225212381</v>
      </c>
      <c r="C22" s="44" t="str">
        <f t="shared" si="5"/>
        <v>  OK</v>
      </c>
      <c r="D22" s="45">
        <f t="shared" si="6"/>
        <v>1440</v>
      </c>
      <c r="E22" s="43">
        <f t="shared" si="7"/>
        <v>1440</v>
      </c>
      <c r="F22" s="46">
        <f t="shared" si="0"/>
        <v>-487.55407870733615</v>
      </c>
      <c r="G22" s="47">
        <f t="shared" si="8"/>
        <v>-562.9451661063205</v>
      </c>
      <c r="H22" s="48">
        <f t="shared" si="9"/>
        <v>4203.601766950516</v>
      </c>
      <c r="I22" s="49">
        <f t="shared" si="1"/>
        <v>-1423.2522130125622</v>
      </c>
      <c r="J22" s="49">
        <f t="shared" si="10"/>
        <v>4203.601766950516</v>
      </c>
      <c r="K22" s="50">
        <f t="shared" si="11"/>
        <v>-1643.3314548199867</v>
      </c>
      <c r="L22" s="38">
        <f t="shared" si="12"/>
        <v>1.133198343670326</v>
      </c>
      <c r="M22" s="6"/>
      <c r="N22" s="42">
        <f t="shared" si="23"/>
        <v>2.649999999999999</v>
      </c>
      <c r="O22" s="43">
        <f t="shared" si="13"/>
        <v>161.68684272571653</v>
      </c>
      <c r="P22" s="44" t="str">
        <f t="shared" si="14"/>
        <v>  OK</v>
      </c>
      <c r="Q22" s="45">
        <f t="shared" si="15"/>
        <v>1440</v>
      </c>
      <c r="R22" s="43">
        <f t="shared" si="16"/>
        <v>1440</v>
      </c>
      <c r="S22" s="46">
        <f t="shared" si="2"/>
        <v>-401.82223192849233</v>
      </c>
      <c r="T22" s="47">
        <f t="shared" si="17"/>
        <v>-507.62961063598806</v>
      </c>
      <c r="U22" s="48">
        <f t="shared" si="18"/>
        <v>4817.49410420319</v>
      </c>
      <c r="V22" s="49">
        <f t="shared" si="3"/>
        <v>-1344.2890508703324</v>
      </c>
      <c r="W22" s="49">
        <f t="shared" si="19"/>
        <v>4817.49410420319</v>
      </c>
      <c r="X22" s="50">
        <f t="shared" si="20"/>
        <v>-1698.2657335818287</v>
      </c>
      <c r="Y22" s="38">
        <f t="shared" si="21"/>
        <v>1.2482464719231967</v>
      </c>
    </row>
    <row r="23" spans="1:25" ht="21">
      <c r="A23" s="52">
        <f t="shared" si="22"/>
        <v>2.200000000000001</v>
      </c>
      <c r="B23" s="53">
        <f t="shared" si="4"/>
        <v>153.7742616889161</v>
      </c>
      <c r="C23" s="54" t="str">
        <f t="shared" si="5"/>
        <v>  OK</v>
      </c>
      <c r="D23" s="55">
        <f t="shared" si="6"/>
        <v>1440</v>
      </c>
      <c r="E23" s="53">
        <f t="shared" si="7"/>
        <v>1440</v>
      </c>
      <c r="F23" s="56">
        <f t="shared" si="0"/>
        <v>-444.2383237808579</v>
      </c>
      <c r="G23" s="57">
        <f t="shared" si="8"/>
        <v>-534.5000458948012</v>
      </c>
      <c r="H23" s="58">
        <f t="shared" si="9"/>
        <v>4203.601766950516</v>
      </c>
      <c r="I23" s="59">
        <f t="shared" si="1"/>
        <v>-1296.806251939132</v>
      </c>
      <c r="J23" s="59">
        <f t="shared" si="10"/>
        <v>4203.601766950516</v>
      </c>
      <c r="K23" s="60">
        <f t="shared" si="11"/>
        <v>-1560.295373165638</v>
      </c>
      <c r="L23" s="38">
        <f t="shared" si="12"/>
        <v>1.1871601695593892</v>
      </c>
      <c r="M23" s="6"/>
      <c r="N23" s="52">
        <f t="shared" si="23"/>
        <v>2.799999999999999</v>
      </c>
      <c r="O23" s="53">
        <f t="shared" si="13"/>
        <v>170.83892816302125</v>
      </c>
      <c r="P23" s="54" t="str">
        <f t="shared" si="14"/>
        <v>  OK</v>
      </c>
      <c r="Q23" s="55">
        <f t="shared" si="15"/>
        <v>1440</v>
      </c>
      <c r="R23" s="53">
        <f t="shared" si="16"/>
        <v>1440</v>
      </c>
      <c r="S23" s="56">
        <f t="shared" si="2"/>
        <v>-359.92303873952005</v>
      </c>
      <c r="T23" s="57">
        <f t="shared" si="17"/>
        <v>-482.5964768245798</v>
      </c>
      <c r="U23" s="58">
        <f t="shared" si="18"/>
        <v>4817.49410420319</v>
      </c>
      <c r="V23" s="59">
        <f t="shared" si="3"/>
        <v>-1204.116053537871</v>
      </c>
      <c r="W23" s="59">
        <f t="shared" si="19"/>
        <v>4817.49410420319</v>
      </c>
      <c r="X23" s="60">
        <f t="shared" si="20"/>
        <v>-1614.5178345914198</v>
      </c>
      <c r="Y23" s="38">
        <f t="shared" si="21"/>
        <v>1.3189019325980946</v>
      </c>
    </row>
    <row r="24" spans="1:25" ht="21">
      <c r="A24" s="39">
        <f t="shared" si="22"/>
        <v>2.300000000000001</v>
      </c>
      <c r="B24" s="31">
        <f t="shared" si="4"/>
        <v>160.76400085659412</v>
      </c>
      <c r="C24" s="40" t="str">
        <f t="shared" si="5"/>
        <v>  OK</v>
      </c>
      <c r="D24" s="32">
        <f t="shared" si="6"/>
        <v>1440</v>
      </c>
      <c r="E24" s="31">
        <f t="shared" si="7"/>
        <v>1440</v>
      </c>
      <c r="F24" s="33">
        <f t="shared" si="0"/>
        <v>-406.44867430989643</v>
      </c>
      <c r="G24" s="34">
        <f t="shared" si="8"/>
        <v>-510.4984758425813</v>
      </c>
      <c r="H24" s="35">
        <f t="shared" si="9"/>
        <v>4203.601766950516</v>
      </c>
      <c r="I24" s="36">
        <f t="shared" si="1"/>
        <v>-1186.491920488733</v>
      </c>
      <c r="J24" s="36">
        <f t="shared" si="10"/>
        <v>4203.601766950516</v>
      </c>
      <c r="K24" s="37">
        <f t="shared" si="11"/>
        <v>-1490.2307604704308</v>
      </c>
      <c r="L24" s="38">
        <f t="shared" si="12"/>
        <v>1.2411219954484525</v>
      </c>
      <c r="M24" s="6"/>
      <c r="N24" s="39">
        <f t="shared" si="23"/>
        <v>2.949999999999999</v>
      </c>
      <c r="O24" s="31">
        <f t="shared" si="13"/>
        <v>179.99101360032594</v>
      </c>
      <c r="P24" s="40" t="str">
        <f t="shared" si="14"/>
        <v>  OK</v>
      </c>
      <c r="Q24" s="32">
        <f t="shared" si="15"/>
        <v>1440</v>
      </c>
      <c r="R24" s="31">
        <f t="shared" si="16"/>
        <v>1440</v>
      </c>
      <c r="S24" s="33">
        <f t="shared" si="2"/>
        <v>-324.2512638572638</v>
      </c>
      <c r="T24" s="34">
        <f t="shared" si="17"/>
        <v>-463.18635995499017</v>
      </c>
      <c r="U24" s="35">
        <f t="shared" si="18"/>
        <v>4817.49410420319</v>
      </c>
      <c r="V24" s="36">
        <f t="shared" si="3"/>
        <v>-1084.7767721616674</v>
      </c>
      <c r="W24" s="36">
        <f t="shared" si="19"/>
        <v>4817.49410420319</v>
      </c>
      <c r="X24" s="37">
        <f t="shared" si="20"/>
        <v>-1549.5816376600706</v>
      </c>
      <c r="Y24" s="38">
        <f t="shared" si="21"/>
        <v>1.3895573932729925</v>
      </c>
    </row>
    <row r="25" spans="1:25" ht="21">
      <c r="A25" s="39">
        <f t="shared" si="22"/>
        <v>2.4000000000000012</v>
      </c>
      <c r="B25" s="31">
        <f t="shared" si="4"/>
        <v>167.75374002427213</v>
      </c>
      <c r="C25" s="40" t="str">
        <f t="shared" si="5"/>
        <v>  OK</v>
      </c>
      <c r="D25" s="32">
        <f>IF(B25&gt;240,"            -",0.6*FY)</f>
        <v>1440</v>
      </c>
      <c r="E25" s="31">
        <f>IF(B25&gt;300,"            -",0.6*FY)</f>
        <v>1440</v>
      </c>
      <c r="F25" s="33">
        <f t="shared" si="0"/>
        <v>-373.2835915103041</v>
      </c>
      <c r="G25" s="34">
        <f t="shared" si="8"/>
        <v>-490.3681595460085</v>
      </c>
      <c r="H25" s="35">
        <f>IF(D25="            -","            -",Area1*D25)</f>
        <v>4203.601766950516</v>
      </c>
      <c r="I25" s="36">
        <f t="shared" si="1"/>
        <v>-1089.6774755877425</v>
      </c>
      <c r="J25" s="36">
        <f>IF(E25="            -","            -",Area1*E25)</f>
        <v>4203.601766950516</v>
      </c>
      <c r="K25" s="37">
        <f t="shared" si="11"/>
        <v>-1431.4669874471347</v>
      </c>
      <c r="L25" s="38">
        <f>B25/CC</f>
        <v>1.2950838213375155</v>
      </c>
      <c r="M25" s="6"/>
      <c r="N25" s="39">
        <f t="shared" si="23"/>
        <v>3.0999999999999988</v>
      </c>
      <c r="O25" s="31">
        <f t="shared" si="13"/>
        <v>189.14309903763066</v>
      </c>
      <c r="P25" s="40" t="str">
        <f t="shared" si="14"/>
        <v>  OK</v>
      </c>
      <c r="Q25" s="32">
        <f t="shared" si="15"/>
        <v>1440</v>
      </c>
      <c r="R25" s="31">
        <f t="shared" si="16"/>
        <v>1440</v>
      </c>
      <c r="S25" s="33">
        <f t="shared" si="2"/>
        <v>-293.6312823847906</v>
      </c>
      <c r="T25" s="34">
        <f t="shared" si="17"/>
        <v>-448.7822655516356</v>
      </c>
      <c r="U25" s="35">
        <f t="shared" si="18"/>
        <v>4817.49410420319</v>
      </c>
      <c r="V25" s="36">
        <f t="shared" si="3"/>
        <v>-982.3381747905213</v>
      </c>
      <c r="W25" s="36">
        <f t="shared" si="19"/>
        <v>4817.49410420319</v>
      </c>
      <c r="X25" s="37">
        <f t="shared" si="20"/>
        <v>-1501.3929988652465</v>
      </c>
      <c r="Y25" s="38">
        <f t="shared" si="21"/>
        <v>1.4602128539478905</v>
      </c>
    </row>
    <row r="26" spans="1:25" ht="21">
      <c r="A26" s="42">
        <f t="shared" si="22"/>
        <v>2.5000000000000013</v>
      </c>
      <c r="B26" s="43">
        <f t="shared" si="4"/>
        <v>174.74347919195014</v>
      </c>
      <c r="C26" s="44" t="str">
        <f t="shared" si="5"/>
        <v>  OK</v>
      </c>
      <c r="D26" s="45">
        <f>IF(B26&gt;240,"            -",0.6*FY)</f>
        <v>1440</v>
      </c>
      <c r="E26" s="43">
        <f>IF(B26&gt;300,"            -",0.6*FY)</f>
        <v>1440</v>
      </c>
      <c r="F26" s="46">
        <f t="shared" si="0"/>
        <v>-344.0181579358963</v>
      </c>
      <c r="G26" s="47">
        <f t="shared" si="8"/>
        <v>-473.66983047941955</v>
      </c>
      <c r="H26" s="48">
        <f>IF(D26="            -","            -",Area1*D26)</f>
        <v>4203.601766950516</v>
      </c>
      <c r="I26" s="49">
        <f t="shared" si="1"/>
        <v>-1004.2467615016635</v>
      </c>
      <c r="J26" s="49">
        <f>IF(E26="            -","            -",Area1*E26)</f>
        <v>4203.601766950516</v>
      </c>
      <c r="K26" s="50">
        <f t="shared" si="11"/>
        <v>-1382.7217613572498</v>
      </c>
      <c r="L26" s="51">
        <f t="shared" si="12"/>
        <v>1.3490456472265788</v>
      </c>
      <c r="M26" s="6"/>
      <c r="N26" s="42">
        <f t="shared" si="23"/>
        <v>3.2499999999999987</v>
      </c>
      <c r="O26" s="43">
        <f t="shared" si="13"/>
        <v>198.29518447493538</v>
      </c>
      <c r="P26" s="44" t="str">
        <f t="shared" si="14"/>
        <v>  OK</v>
      </c>
      <c r="Q26" s="45">
        <f t="shared" si="15"/>
        <v>1440</v>
      </c>
      <c r="R26" s="43">
        <f t="shared" si="16"/>
        <v>1440</v>
      </c>
      <c r="S26" s="46">
        <f t="shared" si="2"/>
        <v>-267.1523430738781</v>
      </c>
      <c r="T26" s="47">
        <f t="shared" si="17"/>
        <v>-439.0168818239721</v>
      </c>
      <c r="U26" s="48">
        <f t="shared" si="18"/>
        <v>4817.49410420319</v>
      </c>
      <c r="V26" s="49">
        <f t="shared" si="3"/>
        <v>-893.7533595017193</v>
      </c>
      <c r="W26" s="49">
        <f t="shared" si="19"/>
        <v>4817.49410420319</v>
      </c>
      <c r="X26" s="50">
        <f t="shared" si="20"/>
        <v>-1468.7230832171208</v>
      </c>
      <c r="Y26" s="51">
        <f t="shared" si="21"/>
        <v>1.5308683146227886</v>
      </c>
    </row>
    <row r="27" spans="1:25" ht="21">
      <c r="A27" s="52">
        <f t="shared" si="22"/>
        <v>2.6000000000000014</v>
      </c>
      <c r="B27" s="53">
        <f t="shared" si="4"/>
        <v>181.73321835962813</v>
      </c>
      <c r="C27" s="54" t="str">
        <f t="shared" si="5"/>
        <v>  OK</v>
      </c>
      <c r="D27" s="55">
        <f>IF(B27&gt;240,"            -",0.6*FY)</f>
        <v>1440</v>
      </c>
      <c r="E27" s="53">
        <f>IF(B27&gt;300,"            -",0.6*FY)</f>
        <v>1440</v>
      </c>
      <c r="F27" s="56">
        <f t="shared" si="0"/>
        <v>-318.0641253105551</v>
      </c>
      <c r="G27" s="57">
        <f t="shared" si="8"/>
        <v>-460.07308702365134</v>
      </c>
      <c r="H27" s="58">
        <f>IF(D27="            -","            -",Area1*D27)</f>
        <v>4203.601766950516</v>
      </c>
      <c r="I27" s="59">
        <f t="shared" si="1"/>
        <v>-928.4825827493194</v>
      </c>
      <c r="J27" s="59">
        <f>IF(E27="            -","            -",Area1*E27)</f>
        <v>4203.601766950516</v>
      </c>
      <c r="K27" s="60">
        <f t="shared" si="11"/>
        <v>-1343.030584402083</v>
      </c>
      <c r="L27" s="38">
        <f aca="true" t="shared" si="24" ref="L27:L36">B27/CC</f>
        <v>1.4030074731156417</v>
      </c>
      <c r="M27" s="6"/>
      <c r="N27" s="52">
        <f t="shared" si="23"/>
        <v>3.3999999999999986</v>
      </c>
      <c r="O27" s="53">
        <f t="shared" si="13"/>
        <v>207.44726991224007</v>
      </c>
      <c r="P27" s="54" t="str">
        <f t="shared" si="14"/>
        <v>&gt; 200</v>
      </c>
      <c r="Q27" s="55">
        <f t="shared" si="15"/>
        <v>1440</v>
      </c>
      <c r="R27" s="53">
        <f t="shared" si="16"/>
        <v>1440</v>
      </c>
      <c r="S27" s="56" t="str">
        <f t="shared" si="2"/>
        <v>            -</v>
      </c>
      <c r="T27" s="57" t="str">
        <f t="shared" si="17"/>
        <v>            -</v>
      </c>
      <c r="U27" s="58">
        <f t="shared" si="18"/>
        <v>4817.49410420319</v>
      </c>
      <c r="V27" s="59" t="str">
        <f t="shared" si="3"/>
        <v>            -</v>
      </c>
      <c r="W27" s="59">
        <f t="shared" si="19"/>
        <v>4817.49410420319</v>
      </c>
      <c r="X27" s="60" t="str">
        <f t="shared" si="20"/>
        <v>            -</v>
      </c>
      <c r="Y27" s="38">
        <f t="shared" si="21"/>
        <v>1.6015237752976863</v>
      </c>
    </row>
    <row r="28" spans="1:25" ht="21">
      <c r="A28" s="39">
        <f t="shared" si="22"/>
        <v>2.7000000000000015</v>
      </c>
      <c r="B28" s="31">
        <f t="shared" si="4"/>
        <v>188.72295752730616</v>
      </c>
      <c r="C28" s="40" t="str">
        <f t="shared" si="5"/>
        <v>  OK</v>
      </c>
      <c r="D28" s="32">
        <f>IF(B28&gt;240,"            -",0.6*FY)</f>
        <v>1440</v>
      </c>
      <c r="E28" s="31">
        <f>IF(B28&gt;300,"            -",0.6*FY)</f>
        <v>1440</v>
      </c>
      <c r="F28" s="33">
        <f t="shared" si="0"/>
        <v>-294.94012168715386</v>
      </c>
      <c r="G28" s="34">
        <f t="shared" si="8"/>
        <v>-449.33998531921924</v>
      </c>
      <c r="H28" s="35">
        <f>IF(D28="            -","            -",Area1*D28)</f>
        <v>4203.601766950516</v>
      </c>
      <c r="I28" s="36">
        <f t="shared" si="1"/>
        <v>-860.9797337977225</v>
      </c>
      <c r="J28" s="36">
        <f>IF(E28="            -","            -",Area1*E28)</f>
        <v>4203.601766950516</v>
      </c>
      <c r="K28" s="37">
        <f t="shared" si="11"/>
        <v>-1311.6988585065203</v>
      </c>
      <c r="L28" s="38">
        <f t="shared" si="24"/>
        <v>1.4569692990047052</v>
      </c>
      <c r="M28" s="6"/>
      <c r="N28" s="39">
        <f t="shared" si="23"/>
        <v>3.5499999999999985</v>
      </c>
      <c r="O28" s="31">
        <f t="shared" si="13"/>
        <v>216.59935534954477</v>
      </c>
      <c r="P28" s="40" t="str">
        <f t="shared" si="14"/>
        <v>&gt; 200</v>
      </c>
      <c r="Q28" s="32">
        <f t="shared" si="15"/>
        <v>1440</v>
      </c>
      <c r="R28" s="31">
        <f t="shared" si="16"/>
        <v>1440</v>
      </c>
      <c r="S28" s="33" t="str">
        <f t="shared" si="2"/>
        <v>            -</v>
      </c>
      <c r="T28" s="34" t="str">
        <f t="shared" si="17"/>
        <v>            -</v>
      </c>
      <c r="U28" s="35">
        <f t="shared" si="18"/>
        <v>4817.49410420319</v>
      </c>
      <c r="V28" s="36" t="str">
        <f t="shared" si="3"/>
        <v>            -</v>
      </c>
      <c r="W28" s="36">
        <f t="shared" si="19"/>
        <v>4817.49410420319</v>
      </c>
      <c r="X28" s="37" t="str">
        <f t="shared" si="20"/>
        <v>            -</v>
      </c>
      <c r="Y28" s="38">
        <f t="shared" si="21"/>
        <v>1.672179235972584</v>
      </c>
    </row>
    <row r="29" spans="1:25" ht="21">
      <c r="A29" s="39">
        <f t="shared" si="22"/>
        <v>2.8000000000000016</v>
      </c>
      <c r="B29" s="31">
        <f t="shared" si="4"/>
        <v>195.71269669498417</v>
      </c>
      <c r="C29" s="40" t="str">
        <f t="shared" si="5"/>
        <v>  OK</v>
      </c>
      <c r="D29" s="32">
        <f>IF(B29&gt;240,"            -",0.6*FY)</f>
        <v>1440</v>
      </c>
      <c r="E29" s="31">
        <f>IF(B29&gt;300,"            -",0.6*FY)</f>
        <v>1440</v>
      </c>
      <c r="F29" s="33">
        <f t="shared" si="0"/>
        <v>-274.2491692728765</v>
      </c>
      <c r="G29" s="34">
        <f t="shared" si="8"/>
        <v>-441.3148599738082</v>
      </c>
      <c r="H29" s="35">
        <f>IF(D29="            -","            -",Area1*D29)</f>
        <v>4203.601766950516</v>
      </c>
      <c r="I29" s="36">
        <f t="shared" si="1"/>
        <v>-800.5793698195658</v>
      </c>
      <c r="J29" s="36">
        <f>IF(E29="            -","            -",Area1*E29)</f>
        <v>4203.601766950516</v>
      </c>
      <c r="K29" s="37">
        <f t="shared" si="11"/>
        <v>-1288.2721702551528</v>
      </c>
      <c r="L29" s="38">
        <f t="shared" si="24"/>
        <v>1.5109311248937682</v>
      </c>
      <c r="M29" s="6"/>
      <c r="N29" s="39">
        <f t="shared" si="23"/>
        <v>3.6999999999999984</v>
      </c>
      <c r="O29" s="31">
        <f t="shared" si="13"/>
        <v>225.75144078684949</v>
      </c>
      <c r="P29" s="40" t="str">
        <f t="shared" si="14"/>
        <v>&gt; 200</v>
      </c>
      <c r="Q29" s="32">
        <f t="shared" si="15"/>
        <v>1440</v>
      </c>
      <c r="R29" s="31">
        <f t="shared" si="16"/>
        <v>1440</v>
      </c>
      <c r="S29" s="33" t="str">
        <f t="shared" si="2"/>
        <v>            -</v>
      </c>
      <c r="T29" s="34" t="str">
        <f t="shared" si="17"/>
        <v>            -</v>
      </c>
      <c r="U29" s="35">
        <f t="shared" si="18"/>
        <v>4817.49410420319</v>
      </c>
      <c r="V29" s="36" t="str">
        <f t="shared" si="3"/>
        <v>            -</v>
      </c>
      <c r="W29" s="36">
        <f t="shared" si="19"/>
        <v>4817.49410420319</v>
      </c>
      <c r="X29" s="37" t="str">
        <f t="shared" si="20"/>
        <v>            -</v>
      </c>
      <c r="Y29" s="38">
        <f t="shared" si="21"/>
        <v>1.7428346966474821</v>
      </c>
    </row>
    <row r="30" spans="1:25" ht="21">
      <c r="A30" s="42">
        <f t="shared" si="22"/>
        <v>2.9000000000000017</v>
      </c>
      <c r="B30" s="43">
        <f t="shared" si="4"/>
        <v>202.70243586266218</v>
      </c>
      <c r="C30" s="44" t="str">
        <f t="shared" si="5"/>
        <v>&gt; 200</v>
      </c>
      <c r="D30" s="45">
        <f aca="true" t="shared" si="25" ref="D30:D39">IF(B30&gt;240,"            -",0.6*FY)</f>
        <v>1440</v>
      </c>
      <c r="E30" s="43">
        <f aca="true" t="shared" si="26" ref="E30:E39">IF(B30&gt;300,"            -",0.6*FY)</f>
        <v>1440</v>
      </c>
      <c r="F30" s="46" t="str">
        <f t="shared" si="0"/>
        <v>            -</v>
      </c>
      <c r="G30" s="47" t="str">
        <f t="shared" si="8"/>
        <v>            -</v>
      </c>
      <c r="H30" s="48">
        <f aca="true" t="shared" si="27" ref="H30:H39">IF(D30="            -","            -",Area1*D30)</f>
        <v>4203.601766950516</v>
      </c>
      <c r="I30" s="49" t="str">
        <f t="shared" si="1"/>
        <v>            -</v>
      </c>
      <c r="J30" s="49">
        <f aca="true" t="shared" si="28" ref="J30:J39">IF(E30="            -","            -",Area1*E30)</f>
        <v>4203.601766950516</v>
      </c>
      <c r="K30" s="50" t="str">
        <f t="shared" si="11"/>
        <v>            -</v>
      </c>
      <c r="L30" s="38">
        <f t="shared" si="24"/>
        <v>1.5648929507828315</v>
      </c>
      <c r="M30" s="6"/>
      <c r="N30" s="42">
        <f t="shared" si="23"/>
        <v>3.8499999999999983</v>
      </c>
      <c r="O30" s="43">
        <f t="shared" si="13"/>
        <v>234.9035262241542</v>
      </c>
      <c r="P30" s="44" t="str">
        <f t="shared" si="14"/>
        <v>&gt; 200</v>
      </c>
      <c r="Q30" s="45">
        <f t="shared" si="15"/>
        <v>1440</v>
      </c>
      <c r="R30" s="43">
        <f t="shared" si="16"/>
        <v>1440</v>
      </c>
      <c r="S30" s="46" t="str">
        <f t="shared" si="2"/>
        <v>            -</v>
      </c>
      <c r="T30" s="47" t="str">
        <f t="shared" si="17"/>
        <v>            -</v>
      </c>
      <c r="U30" s="48">
        <f t="shared" si="18"/>
        <v>4817.49410420319</v>
      </c>
      <c r="V30" s="49" t="str">
        <f t="shared" si="3"/>
        <v>            -</v>
      </c>
      <c r="W30" s="49">
        <f t="shared" si="19"/>
        <v>4817.49410420319</v>
      </c>
      <c r="X30" s="50" t="str">
        <f t="shared" si="20"/>
        <v>            -</v>
      </c>
      <c r="Y30" s="38">
        <f t="shared" si="21"/>
        <v>1.81349015732238</v>
      </c>
    </row>
    <row r="31" spans="1:25" ht="21">
      <c r="A31" s="52">
        <f t="shared" si="22"/>
        <v>3.0000000000000018</v>
      </c>
      <c r="B31" s="53">
        <f t="shared" si="4"/>
        <v>209.69217503034017</v>
      </c>
      <c r="C31" s="54" t="str">
        <f t="shared" si="5"/>
        <v>&gt; 200</v>
      </c>
      <c r="D31" s="55">
        <f t="shared" si="25"/>
        <v>1440</v>
      </c>
      <c r="E31" s="53">
        <f t="shared" si="26"/>
        <v>1440</v>
      </c>
      <c r="F31" s="56" t="str">
        <f t="shared" si="0"/>
        <v>            -</v>
      </c>
      <c r="G31" s="57" t="str">
        <f t="shared" si="8"/>
        <v>            -</v>
      </c>
      <c r="H31" s="58">
        <f t="shared" si="27"/>
        <v>4203.601766950516</v>
      </c>
      <c r="I31" s="59" t="str">
        <f t="shared" si="1"/>
        <v>            -</v>
      </c>
      <c r="J31" s="59">
        <f t="shared" si="28"/>
        <v>4203.601766950516</v>
      </c>
      <c r="K31" s="60" t="str">
        <f t="shared" si="11"/>
        <v>            -</v>
      </c>
      <c r="L31" s="51">
        <f t="shared" si="24"/>
        <v>1.6188547766718944</v>
      </c>
      <c r="M31" s="6"/>
      <c r="N31" s="52">
        <f t="shared" si="23"/>
        <v>3.9999999999999982</v>
      </c>
      <c r="O31" s="53">
        <f t="shared" si="13"/>
        <v>244.0556116614589</v>
      </c>
      <c r="P31" s="54" t="str">
        <f t="shared" si="14"/>
        <v>&gt; 240</v>
      </c>
      <c r="Q31" s="55" t="str">
        <f t="shared" si="15"/>
        <v>            -</v>
      </c>
      <c r="R31" s="53">
        <f t="shared" si="16"/>
        <v>1440</v>
      </c>
      <c r="S31" s="56" t="str">
        <f t="shared" si="2"/>
        <v>            -</v>
      </c>
      <c r="T31" s="57" t="str">
        <f t="shared" si="17"/>
        <v>            -</v>
      </c>
      <c r="U31" s="58" t="str">
        <f t="shared" si="18"/>
        <v>            -</v>
      </c>
      <c r="V31" s="59" t="str">
        <f t="shared" si="3"/>
        <v>            -</v>
      </c>
      <c r="W31" s="59">
        <f t="shared" si="19"/>
        <v>4817.49410420319</v>
      </c>
      <c r="X31" s="60" t="str">
        <f t="shared" si="20"/>
        <v>            -</v>
      </c>
      <c r="Y31" s="51">
        <f t="shared" si="21"/>
        <v>1.884145617997278</v>
      </c>
    </row>
    <row r="32" spans="1:25" ht="21">
      <c r="A32" s="39">
        <f t="shared" si="22"/>
        <v>3.100000000000002</v>
      </c>
      <c r="B32" s="31">
        <f t="shared" si="4"/>
        <v>216.68191419801818</v>
      </c>
      <c r="C32" s="40" t="str">
        <f t="shared" si="5"/>
        <v>&gt; 200</v>
      </c>
      <c r="D32" s="32">
        <f t="shared" si="25"/>
        <v>1440</v>
      </c>
      <c r="E32" s="31">
        <f t="shared" si="26"/>
        <v>1440</v>
      </c>
      <c r="F32" s="33" t="str">
        <f t="shared" si="0"/>
        <v>            -</v>
      </c>
      <c r="G32" s="34" t="str">
        <f t="shared" si="8"/>
        <v>            -</v>
      </c>
      <c r="H32" s="35">
        <f t="shared" si="27"/>
        <v>4203.601766950516</v>
      </c>
      <c r="I32" s="36" t="str">
        <f t="shared" si="1"/>
        <v>            -</v>
      </c>
      <c r="J32" s="36">
        <f t="shared" si="28"/>
        <v>4203.601766950516</v>
      </c>
      <c r="K32" s="37" t="str">
        <f t="shared" si="11"/>
        <v>            -</v>
      </c>
      <c r="L32" s="38">
        <f t="shared" si="24"/>
        <v>1.6728166025609577</v>
      </c>
      <c r="M32" s="6"/>
      <c r="N32" s="39">
        <f t="shared" si="23"/>
        <v>4.149999999999999</v>
      </c>
      <c r="O32" s="31">
        <f t="shared" si="13"/>
        <v>253.20769709876365</v>
      </c>
      <c r="P32" s="40" t="str">
        <f t="shared" si="14"/>
        <v>&gt; 240</v>
      </c>
      <c r="Q32" s="32" t="str">
        <f t="shared" si="15"/>
        <v>            -</v>
      </c>
      <c r="R32" s="31">
        <f t="shared" si="16"/>
        <v>1440</v>
      </c>
      <c r="S32" s="33" t="str">
        <f t="shared" si="2"/>
        <v>            -</v>
      </c>
      <c r="T32" s="34" t="str">
        <f t="shared" si="17"/>
        <v>            -</v>
      </c>
      <c r="U32" s="35" t="str">
        <f t="shared" si="18"/>
        <v>            -</v>
      </c>
      <c r="V32" s="36" t="str">
        <f t="shared" si="3"/>
        <v>            -</v>
      </c>
      <c r="W32" s="36">
        <f t="shared" si="19"/>
        <v>4817.49410420319</v>
      </c>
      <c r="X32" s="37" t="str">
        <f t="shared" si="20"/>
        <v>            -</v>
      </c>
      <c r="Y32" s="38">
        <f t="shared" si="21"/>
        <v>1.9548010786721761</v>
      </c>
    </row>
    <row r="33" spans="1:25" ht="21">
      <c r="A33" s="39">
        <f t="shared" si="22"/>
        <v>3.200000000000002</v>
      </c>
      <c r="B33" s="31">
        <f t="shared" si="4"/>
        <v>223.6716533656962</v>
      </c>
      <c r="C33" s="40" t="str">
        <f t="shared" si="5"/>
        <v>&gt; 200</v>
      </c>
      <c r="D33" s="32">
        <f t="shared" si="25"/>
        <v>1440</v>
      </c>
      <c r="E33" s="31">
        <f t="shared" si="26"/>
        <v>1440</v>
      </c>
      <c r="F33" s="33" t="str">
        <f t="shared" si="0"/>
        <v>            -</v>
      </c>
      <c r="G33" s="34" t="str">
        <f t="shared" si="8"/>
        <v>            -</v>
      </c>
      <c r="H33" s="35">
        <f t="shared" si="27"/>
        <v>4203.601766950516</v>
      </c>
      <c r="I33" s="36" t="str">
        <f t="shared" si="1"/>
        <v>            -</v>
      </c>
      <c r="J33" s="36">
        <f t="shared" si="28"/>
        <v>4203.601766950516</v>
      </c>
      <c r="K33" s="37" t="str">
        <f t="shared" si="11"/>
        <v>            -</v>
      </c>
      <c r="L33" s="38">
        <f t="shared" si="24"/>
        <v>1.7267784284500207</v>
      </c>
      <c r="M33" s="6"/>
      <c r="N33" s="39">
        <f t="shared" si="23"/>
        <v>4.299999999999999</v>
      </c>
      <c r="O33" s="31">
        <f t="shared" si="13"/>
        <v>262.35978253606834</v>
      </c>
      <c r="P33" s="40" t="str">
        <f t="shared" si="14"/>
        <v>&gt; 240</v>
      </c>
      <c r="Q33" s="32" t="str">
        <f t="shared" si="15"/>
        <v>            -</v>
      </c>
      <c r="R33" s="31">
        <f t="shared" si="16"/>
        <v>1440</v>
      </c>
      <c r="S33" s="33" t="str">
        <f t="shared" si="2"/>
        <v>            -</v>
      </c>
      <c r="T33" s="34" t="str">
        <f t="shared" si="17"/>
        <v>            -</v>
      </c>
      <c r="U33" s="35" t="str">
        <f t="shared" si="18"/>
        <v>            -</v>
      </c>
      <c r="V33" s="36" t="str">
        <f t="shared" si="3"/>
        <v>            -</v>
      </c>
      <c r="W33" s="36">
        <f t="shared" si="19"/>
        <v>4817.49410420319</v>
      </c>
      <c r="X33" s="37" t="str">
        <f t="shared" si="20"/>
        <v>            -</v>
      </c>
      <c r="Y33" s="38">
        <f t="shared" si="21"/>
        <v>2.025456539347074</v>
      </c>
    </row>
    <row r="34" spans="1:25" ht="21">
      <c r="A34" s="42">
        <f t="shared" si="22"/>
        <v>3.300000000000002</v>
      </c>
      <c r="B34" s="43">
        <f t="shared" si="4"/>
        <v>230.66139253337423</v>
      </c>
      <c r="C34" s="44" t="str">
        <f t="shared" si="5"/>
        <v>&gt; 200</v>
      </c>
      <c r="D34" s="45">
        <f t="shared" si="25"/>
        <v>1440</v>
      </c>
      <c r="E34" s="43">
        <f t="shared" si="26"/>
        <v>1440</v>
      </c>
      <c r="F34" s="46" t="str">
        <f t="shared" si="0"/>
        <v>            -</v>
      </c>
      <c r="G34" s="47" t="str">
        <f t="shared" si="8"/>
        <v>            -</v>
      </c>
      <c r="H34" s="48">
        <f t="shared" si="27"/>
        <v>4203.601766950516</v>
      </c>
      <c r="I34" s="49" t="str">
        <f t="shared" si="1"/>
        <v>            -</v>
      </c>
      <c r="J34" s="49">
        <f t="shared" si="28"/>
        <v>4203.601766950516</v>
      </c>
      <c r="K34" s="50" t="str">
        <f t="shared" si="11"/>
        <v>            -</v>
      </c>
      <c r="L34" s="38">
        <f t="shared" si="24"/>
        <v>1.7807402543390842</v>
      </c>
      <c r="M34" s="6"/>
      <c r="N34" s="42">
        <f t="shared" si="23"/>
        <v>4.449999999999999</v>
      </c>
      <c r="O34" s="43">
        <f t="shared" si="13"/>
        <v>271.5118679733731</v>
      </c>
      <c r="P34" s="44" t="str">
        <f t="shared" si="14"/>
        <v>&gt; 240</v>
      </c>
      <c r="Q34" s="45" t="str">
        <f t="shared" si="15"/>
        <v>            -</v>
      </c>
      <c r="R34" s="43">
        <f t="shared" si="16"/>
        <v>1440</v>
      </c>
      <c r="S34" s="46" t="str">
        <f t="shared" si="2"/>
        <v>            -</v>
      </c>
      <c r="T34" s="47" t="str">
        <f t="shared" si="17"/>
        <v>            -</v>
      </c>
      <c r="U34" s="48" t="str">
        <f t="shared" si="18"/>
        <v>            -</v>
      </c>
      <c r="V34" s="49" t="str">
        <f t="shared" si="3"/>
        <v>            -</v>
      </c>
      <c r="W34" s="49">
        <f t="shared" si="19"/>
        <v>4817.49410420319</v>
      </c>
      <c r="X34" s="50" t="str">
        <f t="shared" si="20"/>
        <v>            -</v>
      </c>
      <c r="Y34" s="38">
        <f t="shared" si="21"/>
        <v>2.0961120000219724</v>
      </c>
    </row>
    <row r="35" spans="1:25" ht="21">
      <c r="A35" s="52">
        <f t="shared" si="22"/>
        <v>3.400000000000002</v>
      </c>
      <c r="B35" s="53">
        <f t="shared" si="4"/>
        <v>237.6511317010522</v>
      </c>
      <c r="C35" s="54" t="str">
        <f t="shared" si="5"/>
        <v>&gt; 200</v>
      </c>
      <c r="D35" s="55">
        <f t="shared" si="25"/>
        <v>1440</v>
      </c>
      <c r="E35" s="53">
        <f t="shared" si="26"/>
        <v>1440</v>
      </c>
      <c r="F35" s="56" t="str">
        <f t="shared" si="0"/>
        <v>            -</v>
      </c>
      <c r="G35" s="57" t="str">
        <f t="shared" si="8"/>
        <v>            -</v>
      </c>
      <c r="H35" s="58">
        <f t="shared" si="27"/>
        <v>4203.601766950516</v>
      </c>
      <c r="I35" s="59" t="str">
        <f t="shared" si="1"/>
        <v>            -</v>
      </c>
      <c r="J35" s="59">
        <f t="shared" si="28"/>
        <v>4203.601766950516</v>
      </c>
      <c r="K35" s="60" t="str">
        <f t="shared" si="11"/>
        <v>            -</v>
      </c>
      <c r="L35" s="38">
        <f t="shared" si="24"/>
        <v>1.8347020802281473</v>
      </c>
      <c r="M35" s="6"/>
      <c r="N35" s="52">
        <f t="shared" si="23"/>
        <v>4.6</v>
      </c>
      <c r="O35" s="53">
        <f t="shared" si="13"/>
        <v>280.66395341067783</v>
      </c>
      <c r="P35" s="54" t="str">
        <f t="shared" si="14"/>
        <v>&gt; 240</v>
      </c>
      <c r="Q35" s="55" t="str">
        <f t="shared" si="15"/>
        <v>            -</v>
      </c>
      <c r="R35" s="53">
        <f t="shared" si="16"/>
        <v>1440</v>
      </c>
      <c r="S35" s="56" t="str">
        <f t="shared" si="2"/>
        <v>            -</v>
      </c>
      <c r="T35" s="57" t="str">
        <f t="shared" si="17"/>
        <v>            -</v>
      </c>
      <c r="U35" s="58" t="str">
        <f t="shared" si="18"/>
        <v>            -</v>
      </c>
      <c r="V35" s="59" t="str">
        <f t="shared" si="3"/>
        <v>            -</v>
      </c>
      <c r="W35" s="59">
        <f t="shared" si="19"/>
        <v>4817.49410420319</v>
      </c>
      <c r="X35" s="60" t="str">
        <f t="shared" si="20"/>
        <v>            -</v>
      </c>
      <c r="Y35" s="38">
        <f t="shared" si="21"/>
        <v>2.1667674606968705</v>
      </c>
    </row>
    <row r="36" spans="1:25" ht="21">
      <c r="A36" s="39">
        <f t="shared" si="22"/>
        <v>3.500000000000002</v>
      </c>
      <c r="B36" s="31">
        <f t="shared" si="4"/>
        <v>244.64087086873022</v>
      </c>
      <c r="C36" s="40" t="str">
        <f t="shared" si="5"/>
        <v>&gt; 240</v>
      </c>
      <c r="D36" s="32" t="str">
        <f t="shared" si="25"/>
        <v>            -</v>
      </c>
      <c r="E36" s="31">
        <f t="shared" si="26"/>
        <v>1440</v>
      </c>
      <c r="F36" s="33" t="str">
        <f t="shared" si="0"/>
        <v>            -</v>
      </c>
      <c r="G36" s="34" t="str">
        <f t="shared" si="8"/>
        <v>            -</v>
      </c>
      <c r="H36" s="35" t="str">
        <f t="shared" si="27"/>
        <v>            -</v>
      </c>
      <c r="I36" s="36" t="str">
        <f t="shared" si="1"/>
        <v>            -</v>
      </c>
      <c r="J36" s="36">
        <f t="shared" si="28"/>
        <v>4203.601766950516</v>
      </c>
      <c r="K36" s="37" t="str">
        <f t="shared" si="11"/>
        <v>            -</v>
      </c>
      <c r="L36" s="51">
        <f t="shared" si="24"/>
        <v>1.8886639061172104</v>
      </c>
      <c r="M36" s="6"/>
      <c r="N36" s="39">
        <f t="shared" si="23"/>
        <v>4.75</v>
      </c>
      <c r="O36" s="31">
        <f t="shared" si="13"/>
        <v>289.81603884798255</v>
      </c>
      <c r="P36" s="40" t="str">
        <f t="shared" si="14"/>
        <v>&gt; 240</v>
      </c>
      <c r="Q36" s="32" t="str">
        <f t="shared" si="15"/>
        <v>            -</v>
      </c>
      <c r="R36" s="31">
        <f t="shared" si="16"/>
        <v>1440</v>
      </c>
      <c r="S36" s="33" t="str">
        <f t="shared" si="2"/>
        <v>            -</v>
      </c>
      <c r="T36" s="34" t="str">
        <f t="shared" si="17"/>
        <v>            -</v>
      </c>
      <c r="U36" s="35" t="str">
        <f t="shared" si="18"/>
        <v>            -</v>
      </c>
      <c r="V36" s="36" t="str">
        <f t="shared" si="3"/>
        <v>            -</v>
      </c>
      <c r="W36" s="36">
        <f t="shared" si="19"/>
        <v>4817.49410420319</v>
      </c>
      <c r="X36" s="37" t="str">
        <f t="shared" si="20"/>
        <v>            -</v>
      </c>
      <c r="Y36" s="51">
        <f t="shared" si="21"/>
        <v>2.2374229213717682</v>
      </c>
    </row>
    <row r="37" spans="1:25" ht="21">
      <c r="A37" s="39">
        <f t="shared" si="22"/>
        <v>3.6000000000000023</v>
      </c>
      <c r="B37" s="31">
        <f t="shared" si="4"/>
        <v>251.63061003640823</v>
      </c>
      <c r="C37" s="40" t="str">
        <f t="shared" si="5"/>
        <v>&gt; 240</v>
      </c>
      <c r="D37" s="32" t="str">
        <f t="shared" si="25"/>
        <v>            -</v>
      </c>
      <c r="E37" s="31">
        <f t="shared" si="26"/>
        <v>1440</v>
      </c>
      <c r="F37" s="33" t="str">
        <f t="shared" si="0"/>
        <v>            -</v>
      </c>
      <c r="G37" s="34" t="str">
        <f t="shared" si="8"/>
        <v>            -</v>
      </c>
      <c r="H37" s="35" t="str">
        <f t="shared" si="27"/>
        <v>            -</v>
      </c>
      <c r="I37" s="36" t="str">
        <f t="shared" si="1"/>
        <v>            -</v>
      </c>
      <c r="J37" s="36">
        <f t="shared" si="28"/>
        <v>4203.601766950516</v>
      </c>
      <c r="K37" s="37" t="str">
        <f t="shared" si="11"/>
        <v>            -</v>
      </c>
      <c r="L37" s="38">
        <f aca="true" t="shared" si="29" ref="L37:L42">B37/CC</f>
        <v>1.9426257320062736</v>
      </c>
      <c r="M37" s="6"/>
      <c r="N37" s="39">
        <f t="shared" si="23"/>
        <v>4.9</v>
      </c>
      <c r="O37" s="31">
        <f t="shared" si="13"/>
        <v>298.96812428528733</v>
      </c>
      <c r="P37" s="40" t="str">
        <f t="shared" si="14"/>
        <v>&gt; 240</v>
      </c>
      <c r="Q37" s="32" t="str">
        <f t="shared" si="15"/>
        <v>            -</v>
      </c>
      <c r="R37" s="31">
        <f t="shared" si="16"/>
        <v>1440</v>
      </c>
      <c r="S37" s="33" t="str">
        <f t="shared" si="2"/>
        <v>            -</v>
      </c>
      <c r="T37" s="34" t="str">
        <f t="shared" si="17"/>
        <v>            -</v>
      </c>
      <c r="U37" s="35" t="str">
        <f t="shared" si="18"/>
        <v>            -</v>
      </c>
      <c r="V37" s="36" t="str">
        <f t="shared" si="3"/>
        <v>            -</v>
      </c>
      <c r="W37" s="36">
        <f t="shared" si="19"/>
        <v>4817.49410420319</v>
      </c>
      <c r="X37" s="37" t="str">
        <f t="shared" si="20"/>
        <v>            -</v>
      </c>
      <c r="Y37" s="38">
        <f t="shared" si="21"/>
        <v>2.308078382046667</v>
      </c>
    </row>
    <row r="38" spans="1:25" ht="21.75" thickBot="1">
      <c r="A38" s="42">
        <f t="shared" si="22"/>
        <v>3.7000000000000024</v>
      </c>
      <c r="B38" s="43">
        <f t="shared" si="4"/>
        <v>258.6203492040862</v>
      </c>
      <c r="C38" s="44" t="str">
        <f t="shared" si="5"/>
        <v>&gt; 240</v>
      </c>
      <c r="D38" s="45" t="str">
        <f t="shared" si="25"/>
        <v>            -</v>
      </c>
      <c r="E38" s="43">
        <f t="shared" si="26"/>
        <v>1440</v>
      </c>
      <c r="F38" s="46" t="str">
        <f t="shared" si="0"/>
        <v>            -</v>
      </c>
      <c r="G38" s="47" t="str">
        <f t="shared" si="8"/>
        <v>            -</v>
      </c>
      <c r="H38" s="48" t="str">
        <f t="shared" si="27"/>
        <v>            -</v>
      </c>
      <c r="I38" s="49" t="str">
        <f t="shared" si="1"/>
        <v>            -</v>
      </c>
      <c r="J38" s="49">
        <f t="shared" si="28"/>
        <v>4203.601766950516</v>
      </c>
      <c r="K38" s="50" t="str">
        <f t="shared" si="11"/>
        <v>            -</v>
      </c>
      <c r="L38" s="38">
        <f t="shared" si="29"/>
        <v>1.9965875578953365</v>
      </c>
      <c r="M38" s="6"/>
      <c r="N38" s="42">
        <f t="shared" si="23"/>
        <v>5.050000000000001</v>
      </c>
      <c r="O38" s="43">
        <f t="shared" si="13"/>
        <v>308.12020972259205</v>
      </c>
      <c r="P38" s="44" t="str">
        <f t="shared" si="14"/>
        <v>&gt; 300</v>
      </c>
      <c r="Q38" s="45" t="str">
        <f t="shared" si="15"/>
        <v>            -</v>
      </c>
      <c r="R38" s="43" t="str">
        <f t="shared" si="16"/>
        <v>            -</v>
      </c>
      <c r="S38" s="46" t="str">
        <f t="shared" si="2"/>
        <v>            -</v>
      </c>
      <c r="T38" s="47" t="str">
        <f t="shared" si="17"/>
        <v>            -</v>
      </c>
      <c r="U38" s="48" t="str">
        <f t="shared" si="18"/>
        <v>            -</v>
      </c>
      <c r="V38" s="49" t="str">
        <f t="shared" si="3"/>
        <v>            -</v>
      </c>
      <c r="W38" s="49" t="str">
        <f t="shared" si="19"/>
        <v>            -</v>
      </c>
      <c r="X38" s="50" t="str">
        <f t="shared" si="20"/>
        <v>            -</v>
      </c>
      <c r="Y38" s="38">
        <f t="shared" si="21"/>
        <v>2.378733842721565</v>
      </c>
    </row>
    <row r="39" spans="1:25" ht="21" hidden="1">
      <c r="A39" s="39">
        <f t="shared" si="22"/>
        <v>3.8000000000000025</v>
      </c>
      <c r="B39" s="31">
        <f t="shared" si="4"/>
        <v>265.6100883717642</v>
      </c>
      <c r="C39" s="40" t="str">
        <f t="shared" si="5"/>
        <v>&gt; 240</v>
      </c>
      <c r="D39" s="32" t="str">
        <f t="shared" si="25"/>
        <v>            -</v>
      </c>
      <c r="E39" s="31">
        <f t="shared" si="26"/>
        <v>1440</v>
      </c>
      <c r="F39" s="33" t="str">
        <f t="shared" si="0"/>
        <v>            -</v>
      </c>
      <c r="G39" s="34" t="str">
        <f t="shared" si="8"/>
        <v>            -</v>
      </c>
      <c r="H39" s="35" t="str">
        <f t="shared" si="27"/>
        <v>            -</v>
      </c>
      <c r="I39" s="36" t="str">
        <f t="shared" si="1"/>
        <v>            -</v>
      </c>
      <c r="J39" s="36">
        <f t="shared" si="28"/>
        <v>4203.601766950516</v>
      </c>
      <c r="K39" s="37" t="str">
        <f t="shared" si="11"/>
        <v>            -</v>
      </c>
      <c r="L39" s="38">
        <f t="shared" si="29"/>
        <v>2.0505493837843995</v>
      </c>
      <c r="M39" s="6"/>
      <c r="N39" s="39">
        <f t="shared" si="23"/>
        <v>5.200000000000001</v>
      </c>
      <c r="O39" s="31">
        <f t="shared" si="13"/>
        <v>317.27229515989677</v>
      </c>
      <c r="P39" s="40" t="str">
        <f t="shared" si="14"/>
        <v>&gt; 300</v>
      </c>
      <c r="Q39" s="32" t="str">
        <f t="shared" si="15"/>
        <v>            -</v>
      </c>
      <c r="R39" s="31" t="str">
        <f t="shared" si="16"/>
        <v>            -</v>
      </c>
      <c r="S39" s="33" t="str">
        <f t="shared" si="2"/>
        <v>            -</v>
      </c>
      <c r="T39" s="34" t="str">
        <f t="shared" si="17"/>
        <v>            -</v>
      </c>
      <c r="U39" s="35" t="str">
        <f t="shared" si="18"/>
        <v>            -</v>
      </c>
      <c r="V39" s="36" t="str">
        <f t="shared" si="3"/>
        <v>            -</v>
      </c>
      <c r="W39" s="36" t="str">
        <f t="shared" si="19"/>
        <v>            -</v>
      </c>
      <c r="X39" s="37" t="str">
        <f t="shared" si="20"/>
        <v>            -</v>
      </c>
      <c r="Y39" s="38">
        <f t="shared" si="21"/>
        <v>2.4493893033964627</v>
      </c>
    </row>
    <row r="40" spans="1:25" ht="21" hidden="1">
      <c r="A40" s="39">
        <f>A39+$AA$12</f>
        <v>3.9000000000000026</v>
      </c>
      <c r="B40" s="31">
        <f>k*100*A40/RJ1</f>
        <v>272.5998275394423</v>
      </c>
      <c r="C40" s="40" t="str">
        <f>IF(B40&gt;300,"&gt; 300",IF(B40&gt;240,"&gt; 240",IF(B40&gt;200,"&gt; 200","  OK")))</f>
        <v>&gt; 240</v>
      </c>
      <c r="D40" s="32" t="str">
        <f>IF(B40&gt;240,"            -",0.6*FY)</f>
        <v>            -</v>
      </c>
      <c r="E40" s="31">
        <f>IF(B40&gt;300,"            -",0.6*FY)</f>
        <v>1440</v>
      </c>
      <c r="F40" s="33" t="str">
        <f>IF(B40&gt;200,"            -",-IF(B40&lt;=CC,FY*(1-0.5*L40^2)/(5/3+3/8*L40-1/8*L40^3),12*PI()^2*E/23/B40^2))</f>
        <v>            -</v>
      </c>
      <c r="G40" s="34" t="str">
        <f>IF(B40&gt;200,"            -",F40/IF(B40&gt;120,1.6-A40*100/RJ1/200,1))</f>
        <v>            -</v>
      </c>
      <c r="H40" s="35" t="str">
        <f>IF(D40="            -","            -",Area1*D40)</f>
        <v>            -</v>
      </c>
      <c r="I40" s="36" t="str">
        <f>IF(F40="            -","            -",Area1*F40)</f>
        <v>            -</v>
      </c>
      <c r="J40" s="36">
        <f>IF(E40="            -","            -",Area1*E40)</f>
        <v>4203.601766950516</v>
      </c>
      <c r="K40" s="37" t="str">
        <f>IF(G40="            -","            -",Area1*G40)</f>
        <v>            -</v>
      </c>
      <c r="L40" s="38">
        <f t="shared" si="29"/>
        <v>2.1045112096734635</v>
      </c>
      <c r="M40" s="6"/>
      <c r="N40" s="39">
        <f t="shared" si="23"/>
        <v>5.350000000000001</v>
      </c>
      <c r="O40" s="31">
        <f>k*100*N40/RJ2</f>
        <v>326.4243805972015</v>
      </c>
      <c r="P40" s="40" t="str">
        <f>IF(O40&gt;300,"&gt; 300",IF(O40&gt;240,"&gt; 240",IF(O40&gt;200,"&gt; 200","  OK")))</f>
        <v>&gt; 300</v>
      </c>
      <c r="Q40" s="32" t="str">
        <f>IF(O40&gt;240,"            -",0.6*FY)</f>
        <v>            -</v>
      </c>
      <c r="R40" s="31" t="str">
        <f>IF(O40&gt;300,"            -",0.6*FY)</f>
        <v>            -</v>
      </c>
      <c r="S40" s="33" t="str">
        <f>IF(O40&gt;200,"            -",-IF(O40&lt;=CC,FY*(1-0.5*Y40^2)/(5/3+3/8*Y40-1/8*Y40^3),12*PI()^2*E/23/O40^2))</f>
        <v>            -</v>
      </c>
      <c r="T40" s="34" t="str">
        <f>IF(O40&gt;200,"            -",S40/IF(O40&gt;120,1.6-N40*100/RJ2/200,1))</f>
        <v>            -</v>
      </c>
      <c r="U40" s="35" t="str">
        <f>IF(Q40="            -","            -",Area2*Q40)</f>
        <v>            -</v>
      </c>
      <c r="V40" s="36" t="str">
        <f>IF(S40="            -","            -",Area2*S40)</f>
        <v>            -</v>
      </c>
      <c r="W40" s="36" t="str">
        <f>IF(R40="            -","            -",Area2*R40)</f>
        <v>            -</v>
      </c>
      <c r="X40" s="37" t="str">
        <f>IF(T40="            -","            -",Area2*T40)</f>
        <v>            -</v>
      </c>
      <c r="Y40" s="38">
        <f>O40/CC</f>
        <v>2.520044764071361</v>
      </c>
    </row>
    <row r="41" spans="1:25" ht="21" hidden="1">
      <c r="A41" s="39">
        <f>A40+$AA$12</f>
        <v>4.000000000000003</v>
      </c>
      <c r="B41" s="31">
        <f t="shared" si="4"/>
        <v>279.5895667071203</v>
      </c>
      <c r="C41" s="40" t="str">
        <f t="shared" si="5"/>
        <v>&gt; 240</v>
      </c>
      <c r="D41" s="32" t="str">
        <f>IF(B41&gt;240,"            -",0.6*FY)</f>
        <v>            -</v>
      </c>
      <c r="E41" s="31">
        <f>IF(B41&gt;300,"            -",0.6*FY)</f>
        <v>1440</v>
      </c>
      <c r="F41" s="33" t="str">
        <f t="shared" si="0"/>
        <v>            -</v>
      </c>
      <c r="G41" s="34" t="str">
        <f t="shared" si="8"/>
        <v>            -</v>
      </c>
      <c r="H41" s="35" t="str">
        <f>IF(D41="            -","            -",Area1*D41)</f>
        <v>            -</v>
      </c>
      <c r="I41" s="36" t="str">
        <f t="shared" si="1"/>
        <v>            -</v>
      </c>
      <c r="J41" s="36">
        <f>IF(E41="            -","            -",Area1*E41)</f>
        <v>4203.601766950516</v>
      </c>
      <c r="K41" s="37" t="str">
        <f t="shared" si="11"/>
        <v>            -</v>
      </c>
      <c r="L41" s="38">
        <f t="shared" si="29"/>
        <v>2.1584730355625266</v>
      </c>
      <c r="M41" s="6"/>
      <c r="N41" s="39">
        <f t="shared" si="23"/>
        <v>5.500000000000002</v>
      </c>
      <c r="O41" s="31">
        <f t="shared" si="13"/>
        <v>335.57646603450627</v>
      </c>
      <c r="P41" s="40" t="str">
        <f t="shared" si="14"/>
        <v>&gt; 300</v>
      </c>
      <c r="Q41" s="32" t="str">
        <f t="shared" si="15"/>
        <v>            -</v>
      </c>
      <c r="R41" s="31" t="str">
        <f t="shared" si="16"/>
        <v>            -</v>
      </c>
      <c r="S41" s="33" t="str">
        <f t="shared" si="2"/>
        <v>            -</v>
      </c>
      <c r="T41" s="34" t="str">
        <f t="shared" si="17"/>
        <v>            -</v>
      </c>
      <c r="U41" s="35" t="str">
        <f t="shared" si="18"/>
        <v>            -</v>
      </c>
      <c r="V41" s="36" t="str">
        <f t="shared" si="3"/>
        <v>            -</v>
      </c>
      <c r="W41" s="36" t="str">
        <f t="shared" si="19"/>
        <v>            -</v>
      </c>
      <c r="X41" s="37" t="str">
        <f t="shared" si="20"/>
        <v>            -</v>
      </c>
      <c r="Y41" s="38">
        <f t="shared" si="21"/>
        <v>2.5907002247462594</v>
      </c>
    </row>
    <row r="42" spans="1:25" ht="21.75" hidden="1" thickBot="1">
      <c r="A42" s="39">
        <f t="shared" si="22"/>
        <v>4.100000000000002</v>
      </c>
      <c r="B42" s="67">
        <f t="shared" si="4"/>
        <v>286.57930587479825</v>
      </c>
      <c r="C42" s="68" t="str">
        <f t="shared" si="5"/>
        <v>&gt; 240</v>
      </c>
      <c r="D42" s="69" t="str">
        <f>IF(B42&gt;240,"            -",0.6*FY)</f>
        <v>            -</v>
      </c>
      <c r="E42" s="67">
        <f>IF(B42&gt;300,"            -",0.6*FY)</f>
        <v>1440</v>
      </c>
      <c r="F42" s="70" t="str">
        <f t="shared" si="0"/>
        <v>            -</v>
      </c>
      <c r="G42" s="71" t="str">
        <f t="shared" si="8"/>
        <v>            -</v>
      </c>
      <c r="H42" s="35" t="str">
        <f>IF(D42="            -","            -",Area1*D42)</f>
        <v>            -</v>
      </c>
      <c r="I42" s="36" t="str">
        <f t="shared" si="1"/>
        <v>            -</v>
      </c>
      <c r="J42" s="36">
        <f>IF(E42="            -","            -",Area1*E42)</f>
        <v>4203.601766950516</v>
      </c>
      <c r="K42" s="37" t="str">
        <f t="shared" si="11"/>
        <v>            -</v>
      </c>
      <c r="L42" s="72">
        <f t="shared" si="29"/>
        <v>2.212434861451589</v>
      </c>
      <c r="M42" s="73"/>
      <c r="N42" s="39">
        <f t="shared" si="23"/>
        <v>5.650000000000002</v>
      </c>
      <c r="O42" s="67">
        <f t="shared" si="13"/>
        <v>344.728551471811</v>
      </c>
      <c r="P42" s="68" t="str">
        <f t="shared" si="14"/>
        <v>&gt; 300</v>
      </c>
      <c r="Q42" s="69" t="str">
        <f t="shared" si="15"/>
        <v>            -</v>
      </c>
      <c r="R42" s="67" t="str">
        <f t="shared" si="16"/>
        <v>            -</v>
      </c>
      <c r="S42" s="70" t="str">
        <f t="shared" si="2"/>
        <v>            -</v>
      </c>
      <c r="T42" s="71" t="str">
        <f t="shared" si="17"/>
        <v>            -</v>
      </c>
      <c r="U42" s="35" t="str">
        <f t="shared" si="18"/>
        <v>            -</v>
      </c>
      <c r="V42" s="36" t="str">
        <f t="shared" si="3"/>
        <v>            -</v>
      </c>
      <c r="W42" s="36" t="str">
        <f t="shared" si="19"/>
        <v>            -</v>
      </c>
      <c r="X42" s="37" t="str">
        <f t="shared" si="20"/>
        <v>            -</v>
      </c>
      <c r="Y42" s="72">
        <f t="shared" si="21"/>
        <v>2.6613556854211575</v>
      </c>
    </row>
    <row r="43" spans="1:30" ht="21">
      <c r="A43" s="163" t="s">
        <v>31</v>
      </c>
      <c r="B43" s="164"/>
      <c r="C43" s="74"/>
      <c r="D43" s="9"/>
      <c r="E43" s="9"/>
      <c r="F43" s="9"/>
      <c r="G43" s="9"/>
      <c r="H43" s="75">
        <f>240*RJ1/100</f>
        <v>3.433604520034304</v>
      </c>
      <c r="I43" s="76">
        <f>200*RJ1/100</f>
        <v>2.8613371000285865</v>
      </c>
      <c r="J43" s="75">
        <f>300*RJ1/100</f>
        <v>4.29200565004288</v>
      </c>
      <c r="K43" s="77">
        <f>I43</f>
        <v>2.8613371000285865</v>
      </c>
      <c r="L43" s="38"/>
      <c r="M43" s="6"/>
      <c r="N43" s="163" t="s">
        <v>31</v>
      </c>
      <c r="O43" s="164"/>
      <c r="P43" s="74"/>
      <c r="Q43" s="9"/>
      <c r="R43" s="9"/>
      <c r="S43" s="9"/>
      <c r="T43" s="9"/>
      <c r="U43" s="75">
        <f>240*RJ2/100</f>
        <v>3.9335297126118167</v>
      </c>
      <c r="V43" s="76">
        <f>200*RJ2/100</f>
        <v>3.2779414271765135</v>
      </c>
      <c r="W43" s="75">
        <f>300*RJ2/100</f>
        <v>4.9169121407647705</v>
      </c>
      <c r="X43" s="77">
        <f>V43</f>
        <v>3.2779414271765135</v>
      </c>
      <c r="AA43" s="8"/>
      <c r="AB43" s="8"/>
      <c r="AC43" s="8"/>
      <c r="AD43"/>
    </row>
    <row r="44" spans="1:30" ht="21.75" thickBot="1">
      <c r="A44" s="165" t="s">
        <v>32</v>
      </c>
      <c r="B44" s="166"/>
      <c r="C44" s="68"/>
      <c r="D44" s="78"/>
      <c r="E44" s="78"/>
      <c r="F44" s="78"/>
      <c r="G44" s="78"/>
      <c r="H44" s="79">
        <f>0.6*FY*Area1</f>
        <v>4203.601766950516</v>
      </c>
      <c r="I44" s="79">
        <f>-IF((k*I43*100/RJ1)&lt;=CC,FY*(1-0.5*(k*I43*100/RJ1/CC)^2)/(5/3+3/8*(k*I43*100/RJ1/CC)-1/8*(k*I43*100/RJ1/CC)^3),12*PI()^2*E/23/(k*I43*100/RJ1)^2)*Area1</f>
        <v>-766.6239896650771</v>
      </c>
      <c r="J44" s="80">
        <f>H44</f>
        <v>4203.601766950516</v>
      </c>
      <c r="K44" s="81">
        <f>I44/IF((k*I43*100/RJ1)&gt;120,1.6-I43*100/RJ1/200,1)</f>
        <v>-1277.706649441795</v>
      </c>
      <c r="L44" s="72"/>
      <c r="M44" s="78"/>
      <c r="N44" s="165" t="s">
        <v>32</v>
      </c>
      <c r="O44" s="166"/>
      <c r="P44" s="68"/>
      <c r="Q44" s="78"/>
      <c r="R44" s="78"/>
      <c r="S44" s="78"/>
      <c r="T44" s="78"/>
      <c r="U44" s="79">
        <f>0.6*FY*Area2</f>
        <v>4817.49410420319</v>
      </c>
      <c r="V44" s="79">
        <f>-IF((k*V43*100/RJ2)&lt;=CC,FY*(1-0.5*(k*V43*100/RJ2/CC)^2)/(5/3+3/8*(k*V43*100/RJ2/CC)-1/8*(k*V43*100/RJ2/CC)^3),12*PI()^2*E/23/(k*V43*100/RJ2)^2)*Area2</f>
        <v>-878.5814535023039</v>
      </c>
      <c r="W44" s="80">
        <f>U44</f>
        <v>4817.49410420319</v>
      </c>
      <c r="X44" s="81">
        <f>V44/IF((k*V43*100/RJ2)&gt;120,1.6-V43*100/RJ2/200,1)</f>
        <v>-1464.3024225038394</v>
      </c>
      <c r="AA44" s="8"/>
      <c r="AB44" s="8"/>
      <c r="AC44" s="8"/>
      <c r="AD44"/>
    </row>
    <row r="45" spans="1:24" ht="21" hidden="1">
      <c r="A45" s="12"/>
      <c r="B45" s="6"/>
      <c r="C45" s="6"/>
      <c r="D45" s="6"/>
      <c r="E45" s="6"/>
      <c r="F45" s="6"/>
      <c r="G45" s="6"/>
      <c r="H45" s="82"/>
      <c r="I45" s="82"/>
      <c r="J45" s="6"/>
      <c r="K45" s="83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73"/>
    </row>
    <row r="46" spans="1:24" ht="21" hidden="1">
      <c r="A46" s="84">
        <v>7</v>
      </c>
      <c r="B46" s="6"/>
      <c r="C46" s="6"/>
      <c r="D46" s="6"/>
      <c r="E46" s="6"/>
      <c r="F46" s="6"/>
      <c r="G46" s="6"/>
      <c r="H46" s="82"/>
      <c r="I46" s="82"/>
      <c r="J46" s="6"/>
      <c r="K46" s="83"/>
      <c r="L46" s="6"/>
      <c r="M46" s="6"/>
      <c r="N46" s="85">
        <v>9</v>
      </c>
      <c r="O46" s="6"/>
      <c r="P46" s="6"/>
      <c r="Q46" s="6"/>
      <c r="R46" s="6"/>
      <c r="S46" s="6"/>
      <c r="T46" s="6"/>
      <c r="U46" s="6"/>
      <c r="V46" s="6"/>
      <c r="W46" s="6"/>
      <c r="X46" s="73"/>
    </row>
    <row r="47" spans="1:30" ht="21" hidden="1">
      <c r="A47" s="11" t="str">
        <f>VLOOKUP($A$46,Sections,2)</f>
        <v>OD. 60.5 x 3.2 mm.</v>
      </c>
      <c r="B47" s="5"/>
      <c r="C47" s="5"/>
      <c r="D47" s="5"/>
      <c r="E47" s="5"/>
      <c r="F47" s="5"/>
      <c r="G47" s="5"/>
      <c r="H47" s="5"/>
      <c r="I47" s="5"/>
      <c r="J47" s="5"/>
      <c r="K47" s="3" t="str">
        <f>"("&amp;TEXT(VLOOKUP($A$46,Sections,8),"0.00")&amp;" kg/m)"</f>
        <v>(4.52 kg/m)</v>
      </c>
      <c r="L47" s="5"/>
      <c r="M47" s="5"/>
      <c r="N47" s="5" t="str">
        <f>VLOOKUP($N$46,Sections,2)</f>
        <v>OD. 76.3 x 3.2 mm.</v>
      </c>
      <c r="O47" s="5"/>
      <c r="P47" s="5"/>
      <c r="Q47" s="5"/>
      <c r="R47" s="5"/>
      <c r="S47" s="5"/>
      <c r="T47" s="5"/>
      <c r="U47" s="5"/>
      <c r="V47" s="5"/>
      <c r="W47" s="5"/>
      <c r="X47" s="4" t="str">
        <f>"("&amp;TEXT(VLOOKUP($N$46,Sections,8),"0.00")&amp;" kg/m)"</f>
        <v>(5.77 kg/m)</v>
      </c>
      <c r="AA47" s="8"/>
      <c r="AB47" s="8"/>
      <c r="AC47" s="8"/>
      <c r="AD47"/>
    </row>
    <row r="48" spans="1:30" ht="30" customHeight="1" hidden="1" thickBot="1">
      <c r="A48" s="86"/>
      <c r="B48" s="38"/>
      <c r="C48" s="38"/>
      <c r="D48" s="38"/>
      <c r="E48" s="38"/>
      <c r="F48" s="38"/>
      <c r="G48" s="38"/>
      <c r="H48" s="13" t="s">
        <v>30</v>
      </c>
      <c r="I48" s="14">
        <f>VLOOKUP($A$46,Sections,6)</f>
        <v>5.760424289622246</v>
      </c>
      <c r="J48" s="13" t="s">
        <v>16</v>
      </c>
      <c r="K48" s="14">
        <f>VLOOKUP($A$46,Sections,7)</f>
        <v>2.029017619440501</v>
      </c>
      <c r="L48" s="38"/>
      <c r="M48" s="38"/>
      <c r="N48" s="38"/>
      <c r="O48" s="38"/>
      <c r="P48" s="38"/>
      <c r="Q48" s="38"/>
      <c r="R48" s="38"/>
      <c r="S48" s="38"/>
      <c r="T48" s="38"/>
      <c r="U48" s="13" t="s">
        <v>30</v>
      </c>
      <c r="V48" s="14">
        <f>VLOOKUP($N$46,Sections,6)</f>
        <v>7.348813535277231</v>
      </c>
      <c r="W48" s="13" t="s">
        <v>16</v>
      </c>
      <c r="X48" s="15">
        <f>VLOOKUP($N$46,Sections,7)</f>
        <v>2.5869504247279265</v>
      </c>
      <c r="AA48" s="8"/>
      <c r="AB48" s="8"/>
      <c r="AC48" s="8"/>
      <c r="AD48"/>
    </row>
    <row r="49" spans="1:30" ht="21.75" hidden="1" thickBot="1">
      <c r="A49" s="160" t="s">
        <v>2</v>
      </c>
      <c r="B49" s="16"/>
      <c r="C49" s="17"/>
      <c r="D49" s="156" t="s">
        <v>14</v>
      </c>
      <c r="E49" s="157"/>
      <c r="F49" s="158" t="s">
        <v>13</v>
      </c>
      <c r="G49" s="159"/>
      <c r="H49" s="156" t="s">
        <v>17</v>
      </c>
      <c r="I49" s="157"/>
      <c r="J49" s="158" t="s">
        <v>18</v>
      </c>
      <c r="K49" s="159"/>
      <c r="L49" s="6"/>
      <c r="M49" s="6"/>
      <c r="N49" s="160" t="s">
        <v>2</v>
      </c>
      <c r="O49" s="16"/>
      <c r="P49" s="17"/>
      <c r="Q49" s="156" t="s">
        <v>14</v>
      </c>
      <c r="R49" s="157"/>
      <c r="S49" s="158" t="s">
        <v>13</v>
      </c>
      <c r="T49" s="159"/>
      <c r="U49" s="156" t="s">
        <v>17</v>
      </c>
      <c r="V49" s="157"/>
      <c r="W49" s="158" t="s">
        <v>18</v>
      </c>
      <c r="X49" s="159"/>
      <c r="AA49" s="8"/>
      <c r="AB49" s="8"/>
      <c r="AC49" s="8"/>
      <c r="AD49"/>
    </row>
    <row r="50" spans="1:25" ht="21" hidden="1">
      <c r="A50" s="161"/>
      <c r="B50" s="18" t="s">
        <v>3</v>
      </c>
      <c r="C50" s="19" t="s">
        <v>4</v>
      </c>
      <c r="D50" s="20" t="s">
        <v>8</v>
      </c>
      <c r="E50" s="21" t="s">
        <v>9</v>
      </c>
      <c r="F50" s="21" t="s">
        <v>10</v>
      </c>
      <c r="G50" s="22" t="s">
        <v>11</v>
      </c>
      <c r="H50" s="20" t="s">
        <v>19</v>
      </c>
      <c r="I50" s="21" t="s">
        <v>20</v>
      </c>
      <c r="J50" s="21" t="s">
        <v>19</v>
      </c>
      <c r="K50" s="22" t="s">
        <v>20</v>
      </c>
      <c r="L50" s="23" t="s">
        <v>5</v>
      </c>
      <c r="M50" s="6"/>
      <c r="N50" s="161"/>
      <c r="O50" s="18" t="s">
        <v>3</v>
      </c>
      <c r="P50" s="19" t="s">
        <v>4</v>
      </c>
      <c r="Q50" s="20" t="s">
        <v>8</v>
      </c>
      <c r="R50" s="21" t="s">
        <v>9</v>
      </c>
      <c r="S50" s="21" t="s">
        <v>10</v>
      </c>
      <c r="T50" s="22" t="s">
        <v>11</v>
      </c>
      <c r="U50" s="20" t="s">
        <v>19</v>
      </c>
      <c r="V50" s="21" t="s">
        <v>20</v>
      </c>
      <c r="W50" s="21" t="s">
        <v>19</v>
      </c>
      <c r="X50" s="22" t="s">
        <v>20</v>
      </c>
      <c r="Y50" s="23" t="s">
        <v>5</v>
      </c>
    </row>
    <row r="51" spans="1:25" ht="21.75" hidden="1" thickBot="1">
      <c r="A51" s="24" t="s">
        <v>6</v>
      </c>
      <c r="B51" s="25"/>
      <c r="C51" s="26"/>
      <c r="D51" s="27" t="s">
        <v>7</v>
      </c>
      <c r="E51" s="28" t="s">
        <v>7</v>
      </c>
      <c r="F51" s="28" t="s">
        <v>7</v>
      </c>
      <c r="G51" s="29" t="s">
        <v>7</v>
      </c>
      <c r="H51" s="27" t="s">
        <v>12</v>
      </c>
      <c r="I51" s="28" t="s">
        <v>12</v>
      </c>
      <c r="J51" s="28" t="s">
        <v>12</v>
      </c>
      <c r="K51" s="29" t="s">
        <v>12</v>
      </c>
      <c r="L51" s="6"/>
      <c r="M51" s="6"/>
      <c r="N51" s="24" t="s">
        <v>6</v>
      </c>
      <c r="O51" s="25"/>
      <c r="P51" s="26"/>
      <c r="Q51" s="27" t="s">
        <v>7</v>
      </c>
      <c r="R51" s="28" t="s">
        <v>7</v>
      </c>
      <c r="S51" s="28" t="s">
        <v>7</v>
      </c>
      <c r="T51" s="29" t="s">
        <v>7</v>
      </c>
      <c r="U51" s="27" t="s">
        <v>12</v>
      </c>
      <c r="V51" s="28" t="s">
        <v>12</v>
      </c>
      <c r="W51" s="28" t="s">
        <v>12</v>
      </c>
      <c r="X51" s="29" t="s">
        <v>12</v>
      </c>
      <c r="Y51" s="6"/>
    </row>
    <row r="52" spans="1:25" ht="21" hidden="1">
      <c r="A52" s="87">
        <v>1</v>
      </c>
      <c r="B52" s="88">
        <f>k*100*A52/RJ3</f>
        <v>49.28493426665012</v>
      </c>
      <c r="C52" s="22" t="str">
        <f>IF(B52&gt;300,"&gt; 300",IF(B52&gt;240,"&gt; 240",IF(B52&gt;200,"&gt; 200","  OK")))</f>
        <v>  OK</v>
      </c>
      <c r="D52" s="89">
        <f>IF(B52&gt;240,"            -",0.6*FY)</f>
        <v>1440</v>
      </c>
      <c r="E52" s="88">
        <f>IF(B52&gt;300,"            -",0.6*FY)</f>
        <v>1440</v>
      </c>
      <c r="F52" s="90">
        <f aca="true" t="shared" si="30" ref="F52:F82">IF(B52&gt;200,"            -",-IF(B52&lt;=CC,FY*(1-0.5*L52^2)/(5/3+3/8*L52-1/8*L52^3),12*PI()^2*E/23/B52^2))</f>
        <v>-1235.129068954045</v>
      </c>
      <c r="G52" s="91">
        <f>IF(B52&gt;200,"            -",F52/IF(B52&gt;120,1.6-A52*100/RJ3/200,1))</f>
        <v>-1235.129068954045</v>
      </c>
      <c r="H52" s="35">
        <f>IF(D52="            -","            -",Area3*D52)</f>
        <v>8295.010977056034</v>
      </c>
      <c r="I52" s="36">
        <f aca="true" t="shared" si="31" ref="I52:I82">IF(F52="            -","            -",Area3*F52)</f>
        <v>-7114.86748962139</v>
      </c>
      <c r="J52" s="36">
        <f>IF(E52="            -","            -",Area3*E52)</f>
        <v>8295.010977056034</v>
      </c>
      <c r="K52" s="37">
        <f>IF(G52="            -","            -",Area3*G52)</f>
        <v>-7114.86748962139</v>
      </c>
      <c r="L52" s="38">
        <f>B52/CC</f>
        <v>0.38048702219805214</v>
      </c>
      <c r="M52" s="6"/>
      <c r="N52" s="87">
        <v>1</v>
      </c>
      <c r="O52" s="88">
        <f>k*100*N52/RJ4</f>
        <v>38.6555532893589</v>
      </c>
      <c r="P52" s="22" t="str">
        <f>IF(O52&gt;300,"&gt; 300",IF(O52&gt;240,"&gt; 240",IF(O52&gt;200,"&gt; 200","  OK")))</f>
        <v>  OK</v>
      </c>
      <c r="Q52" s="89">
        <f>IF(O52&gt;240,"            -",0.6*FY)</f>
        <v>1440</v>
      </c>
      <c r="R52" s="88">
        <f>IF(O52&gt;300,"            -",0.6*FY)</f>
        <v>1440</v>
      </c>
      <c r="S52" s="90">
        <f aca="true" t="shared" si="32" ref="S52:S82">IF(O52&gt;200,"            -",-IF(O52&lt;=CC,FY*(1-0.5*Y52^2)/(5/3+3/8*Y52-1/8*Y52^3),12*PI()^2*E/23/O52^2))</f>
        <v>-1291.7189608039657</v>
      </c>
      <c r="T52" s="91">
        <f>IF(O52&gt;200,"            -",S52/IF(O52&gt;120,1.6-N52*100/RJ4/200,1))</f>
        <v>-1291.7189608039657</v>
      </c>
      <c r="U52" s="35">
        <f>IF(Q52="            -","            -",Area4*Q52)</f>
        <v>10582.291490799213</v>
      </c>
      <c r="V52" s="36">
        <f aca="true" t="shared" si="33" ref="V52:V82">IF(S52="            -","            -",Area4*S52)</f>
        <v>-9492.601782930422</v>
      </c>
      <c r="W52" s="36">
        <f>IF(R52="            -","            -",Area4*R52)</f>
        <v>10582.291490799213</v>
      </c>
      <c r="X52" s="37">
        <f>IF(T52="            -","            -",Area4*T52)</f>
        <v>-9492.601782930422</v>
      </c>
      <c r="Y52" s="38">
        <f>O52/CC</f>
        <v>0.2984266202509431</v>
      </c>
    </row>
    <row r="53" spans="1:25" ht="21" hidden="1">
      <c r="A53" s="39">
        <f>A52+0.1</f>
        <v>1.1</v>
      </c>
      <c r="B53" s="31">
        <f aca="true" t="shared" si="34" ref="B53:B82">k*100*A53/RJ3</f>
        <v>54.21342769331513</v>
      </c>
      <c r="C53" s="40" t="str">
        <f aca="true" t="shared" si="35" ref="C53:C82">IF(B53&gt;300,"&gt; 300",IF(B53&gt;240,"&gt; 240",IF(B53&gt;200,"&gt; 200","  OK")))</f>
        <v>  OK</v>
      </c>
      <c r="D53" s="32">
        <f aca="true" t="shared" si="36" ref="D53:D82">IF(B53&gt;240,"            -",0.6*FY)</f>
        <v>1440</v>
      </c>
      <c r="E53" s="31">
        <f aca="true" t="shared" si="37" ref="E53:E82">IF(B53&gt;300,"            -",0.6*FY)</f>
        <v>1440</v>
      </c>
      <c r="F53" s="33">
        <f t="shared" si="30"/>
        <v>-1206.8614126908967</v>
      </c>
      <c r="G53" s="34">
        <f aca="true" t="shared" si="38" ref="G53:G82">IF(B53&gt;200,"            -",F53/IF(B53&gt;120,1.6-A53*100/RJ3/200,1))</f>
        <v>-1206.8614126908967</v>
      </c>
      <c r="H53" s="35">
        <f aca="true" t="shared" si="39" ref="H53:H82">IF(D53="            -","            -",Area3*D53)</f>
        <v>8295.010977056034</v>
      </c>
      <c r="I53" s="36">
        <f t="shared" si="31"/>
        <v>-6952.0337958724585</v>
      </c>
      <c r="J53" s="36">
        <f aca="true" t="shared" si="40" ref="J53:J82">IF(E53="            -","            -",Area3*E53)</f>
        <v>8295.010977056034</v>
      </c>
      <c r="K53" s="37">
        <f aca="true" t="shared" si="41" ref="K53:K82">IF(G53="            -","            -",Area3*G53)</f>
        <v>-6952.0337958724585</v>
      </c>
      <c r="L53" s="38">
        <f aca="true" t="shared" si="42" ref="L53:L82">B53/CC</f>
        <v>0.41853572441785736</v>
      </c>
      <c r="M53" s="6"/>
      <c r="N53" s="39">
        <f>N52+0.1</f>
        <v>1.1</v>
      </c>
      <c r="O53" s="31">
        <f aca="true" t="shared" si="43" ref="O53:O82">k*100*N53/RJ4</f>
        <v>42.5211086182948</v>
      </c>
      <c r="P53" s="40" t="str">
        <f aca="true" t="shared" si="44" ref="P53:P82">IF(O53&gt;300,"&gt; 300",IF(O53&gt;240,"&gt; 240",IF(O53&gt;200,"&gt; 200","  OK")))</f>
        <v>  OK</v>
      </c>
      <c r="Q53" s="32">
        <f aca="true" t="shared" si="45" ref="Q53:Q82">IF(O53&gt;240,"            -",0.6*FY)</f>
        <v>1440</v>
      </c>
      <c r="R53" s="31">
        <f aca="true" t="shared" si="46" ref="R53:R82">IF(O53&gt;300,"            -",0.6*FY)</f>
        <v>1440</v>
      </c>
      <c r="S53" s="33">
        <f t="shared" si="32"/>
        <v>-1271.8472213973835</v>
      </c>
      <c r="T53" s="34">
        <f aca="true" t="shared" si="47" ref="T53:T82">IF(O53&gt;200,"            -",S53/IF(O53&gt;120,1.6-N53*100/RJ4/200,1))</f>
        <v>-1271.8472213973835</v>
      </c>
      <c r="U53" s="35">
        <f aca="true" t="shared" si="48" ref="U53:U82">IF(Q53="            -","            -",Area4*Q53)</f>
        <v>10582.291490799213</v>
      </c>
      <c r="V53" s="36">
        <f t="shared" si="33"/>
        <v>-9346.568075409828</v>
      </c>
      <c r="W53" s="36">
        <f aca="true" t="shared" si="49" ref="W53:W82">IF(R53="            -","            -",Area4*R53)</f>
        <v>10582.291490799213</v>
      </c>
      <c r="X53" s="37">
        <f aca="true" t="shared" si="50" ref="X53:X82">IF(T53="            -","            -",Area4*T53)</f>
        <v>-9346.568075409828</v>
      </c>
      <c r="Y53" s="38">
        <f aca="true" t="shared" si="51" ref="Y53:Y82">O53/CC</f>
        <v>0.32826928227603747</v>
      </c>
    </row>
    <row r="54" spans="1:25" ht="21" hidden="1">
      <c r="A54" s="39">
        <f>A53+0.1</f>
        <v>1.2000000000000002</v>
      </c>
      <c r="B54" s="31">
        <f t="shared" si="34"/>
        <v>59.14192111998015</v>
      </c>
      <c r="C54" s="40" t="str">
        <f t="shared" si="35"/>
        <v>  OK</v>
      </c>
      <c r="D54" s="32">
        <f t="shared" si="36"/>
        <v>1440</v>
      </c>
      <c r="E54" s="31">
        <f t="shared" si="37"/>
        <v>1440</v>
      </c>
      <c r="F54" s="33">
        <f t="shared" si="30"/>
        <v>-1177.3554788660285</v>
      </c>
      <c r="G54" s="34">
        <f t="shared" si="38"/>
        <v>-1177.3554788660285</v>
      </c>
      <c r="H54" s="35">
        <f t="shared" si="39"/>
        <v>8295.010977056034</v>
      </c>
      <c r="I54" s="36">
        <f t="shared" si="31"/>
        <v>-6782.067097979701</v>
      </c>
      <c r="J54" s="36">
        <f t="shared" si="40"/>
        <v>8295.010977056034</v>
      </c>
      <c r="K54" s="37">
        <f t="shared" si="41"/>
        <v>-6782.067097979701</v>
      </c>
      <c r="L54" s="38">
        <f t="shared" si="42"/>
        <v>0.45658442663766263</v>
      </c>
      <c r="M54" s="6"/>
      <c r="N54" s="39">
        <f>N53+0.1</f>
        <v>1.2000000000000002</v>
      </c>
      <c r="O54" s="31">
        <f t="shared" si="43"/>
        <v>46.38666394723069</v>
      </c>
      <c r="P54" s="40" t="str">
        <f t="shared" si="44"/>
        <v>  OK</v>
      </c>
      <c r="Q54" s="32">
        <f t="shared" si="45"/>
        <v>1440</v>
      </c>
      <c r="R54" s="31">
        <f t="shared" si="46"/>
        <v>1440</v>
      </c>
      <c r="S54" s="33">
        <f t="shared" si="32"/>
        <v>-1251.1611940156129</v>
      </c>
      <c r="T54" s="34">
        <f t="shared" si="47"/>
        <v>-1251.1611940156129</v>
      </c>
      <c r="U54" s="35">
        <f t="shared" si="48"/>
        <v>10582.291490799213</v>
      </c>
      <c r="V54" s="36">
        <f t="shared" si="33"/>
        <v>-9194.550317395559</v>
      </c>
      <c r="W54" s="36">
        <f t="shared" si="49"/>
        <v>10582.291490799213</v>
      </c>
      <c r="X54" s="37">
        <f t="shared" si="50"/>
        <v>-9194.550317395559</v>
      </c>
      <c r="Y54" s="38">
        <f t="shared" si="51"/>
        <v>0.35811194430113175</v>
      </c>
    </row>
    <row r="55" spans="1:25" ht="21" hidden="1">
      <c r="A55" s="39">
        <f>A54+0.1</f>
        <v>1.3000000000000003</v>
      </c>
      <c r="B55" s="31">
        <f t="shared" si="34"/>
        <v>64.07041454664517</v>
      </c>
      <c r="C55" s="40" t="str">
        <f t="shared" si="35"/>
        <v>  OK</v>
      </c>
      <c r="D55" s="32">
        <f t="shared" si="36"/>
        <v>1440</v>
      </c>
      <c r="E55" s="31">
        <f t="shared" si="37"/>
        <v>1440</v>
      </c>
      <c r="F55" s="33">
        <f t="shared" si="30"/>
        <v>-1146.6384816985926</v>
      </c>
      <c r="G55" s="34">
        <f t="shared" si="38"/>
        <v>-1146.6384816985926</v>
      </c>
      <c r="H55" s="35">
        <f t="shared" si="39"/>
        <v>8295.010977056034</v>
      </c>
      <c r="I55" s="36">
        <f t="shared" si="31"/>
        <v>-6605.124161392146</v>
      </c>
      <c r="J55" s="36">
        <f t="shared" si="40"/>
        <v>8295.010977056034</v>
      </c>
      <c r="K55" s="37">
        <f t="shared" si="41"/>
        <v>-6605.124161392146</v>
      </c>
      <c r="L55" s="38">
        <f t="shared" si="42"/>
        <v>0.4946331288574679</v>
      </c>
      <c r="M55" s="6"/>
      <c r="N55" s="39">
        <f>N54+0.1</f>
        <v>1.3000000000000003</v>
      </c>
      <c r="O55" s="31">
        <f t="shared" si="43"/>
        <v>50.25221927616658</v>
      </c>
      <c r="P55" s="40" t="str">
        <f t="shared" si="44"/>
        <v>  OK</v>
      </c>
      <c r="Q55" s="32">
        <f t="shared" si="45"/>
        <v>1440</v>
      </c>
      <c r="R55" s="31">
        <f t="shared" si="46"/>
        <v>1440</v>
      </c>
      <c r="S55" s="33">
        <f t="shared" si="32"/>
        <v>-1229.6802819265042</v>
      </c>
      <c r="T55" s="34">
        <f t="shared" si="47"/>
        <v>-1229.6802819265042</v>
      </c>
      <c r="U55" s="35">
        <f t="shared" si="48"/>
        <v>10582.291490799213</v>
      </c>
      <c r="V55" s="36">
        <f t="shared" si="33"/>
        <v>-9036.691099885016</v>
      </c>
      <c r="W55" s="36">
        <f t="shared" si="49"/>
        <v>10582.291490799213</v>
      </c>
      <c r="X55" s="37">
        <f t="shared" si="50"/>
        <v>-9036.691099885016</v>
      </c>
      <c r="Y55" s="38">
        <f t="shared" si="51"/>
        <v>0.3879546063262261</v>
      </c>
    </row>
    <row r="56" spans="1:25" ht="21" hidden="1">
      <c r="A56" s="39">
        <f>A55+0.1</f>
        <v>1.4000000000000004</v>
      </c>
      <c r="B56" s="31">
        <f t="shared" si="34"/>
        <v>68.99890797331018</v>
      </c>
      <c r="C56" s="40" t="str">
        <f t="shared" si="35"/>
        <v>  OK</v>
      </c>
      <c r="D56" s="32">
        <f t="shared" si="36"/>
        <v>1440</v>
      </c>
      <c r="E56" s="31">
        <f t="shared" si="37"/>
        <v>1440</v>
      </c>
      <c r="F56" s="33">
        <f t="shared" si="30"/>
        <v>-1114.7323285239788</v>
      </c>
      <c r="G56" s="34">
        <f t="shared" si="38"/>
        <v>-1114.7323285239788</v>
      </c>
      <c r="H56" s="35">
        <f t="shared" si="39"/>
        <v>8295.010977056034</v>
      </c>
      <c r="I56" s="36">
        <f t="shared" si="31"/>
        <v>-6421.331181656693</v>
      </c>
      <c r="J56" s="36">
        <f t="shared" si="40"/>
        <v>8295.010977056034</v>
      </c>
      <c r="K56" s="37">
        <f t="shared" si="41"/>
        <v>-6421.331181656693</v>
      </c>
      <c r="L56" s="38">
        <f t="shared" si="42"/>
        <v>0.5326818310772732</v>
      </c>
      <c r="M56" s="6"/>
      <c r="N56" s="39">
        <f>N55+0.1</f>
        <v>1.4000000000000004</v>
      </c>
      <c r="O56" s="31">
        <f t="shared" si="43"/>
        <v>54.11777460510247</v>
      </c>
      <c r="P56" s="40" t="str">
        <f t="shared" si="44"/>
        <v>  OK</v>
      </c>
      <c r="Q56" s="32">
        <f t="shared" si="45"/>
        <v>1440</v>
      </c>
      <c r="R56" s="31">
        <f t="shared" si="46"/>
        <v>1440</v>
      </c>
      <c r="S56" s="33">
        <f t="shared" si="32"/>
        <v>-1207.4219162150735</v>
      </c>
      <c r="T56" s="34">
        <f t="shared" si="47"/>
        <v>-1207.4219162150735</v>
      </c>
      <c r="U56" s="35">
        <f t="shared" si="48"/>
        <v>10582.291490799213</v>
      </c>
      <c r="V56" s="36">
        <f t="shared" si="33"/>
        <v>-8873.118520671704</v>
      </c>
      <c r="W56" s="36">
        <f t="shared" si="49"/>
        <v>10582.291490799213</v>
      </c>
      <c r="X56" s="37">
        <f t="shared" si="50"/>
        <v>-8873.118520671704</v>
      </c>
      <c r="Y56" s="38">
        <f t="shared" si="51"/>
        <v>0.4177972683513204</v>
      </c>
    </row>
    <row r="57" spans="1:25" ht="21" hidden="1">
      <c r="A57" s="42">
        <f>A56+0.1</f>
        <v>1.5000000000000004</v>
      </c>
      <c r="B57" s="43">
        <f t="shared" si="34"/>
        <v>73.9274013999752</v>
      </c>
      <c r="C57" s="44" t="str">
        <f t="shared" si="35"/>
        <v>  OK</v>
      </c>
      <c r="D57" s="45">
        <f t="shared" si="36"/>
        <v>1440</v>
      </c>
      <c r="E57" s="43">
        <f t="shared" si="37"/>
        <v>1440</v>
      </c>
      <c r="F57" s="46">
        <f t="shared" si="30"/>
        <v>-1081.6535708846664</v>
      </c>
      <c r="G57" s="47">
        <f t="shared" si="38"/>
        <v>-1081.6535708846664</v>
      </c>
      <c r="H57" s="48">
        <f t="shared" si="39"/>
        <v>8295.010977056034</v>
      </c>
      <c r="I57" s="49">
        <f t="shared" si="31"/>
        <v>-6230.78350268067</v>
      </c>
      <c r="J57" s="49">
        <f t="shared" si="40"/>
        <v>8295.010977056034</v>
      </c>
      <c r="K57" s="50">
        <f t="shared" si="41"/>
        <v>-6230.78350268067</v>
      </c>
      <c r="L57" s="51">
        <f t="shared" si="42"/>
        <v>0.5707305332970783</v>
      </c>
      <c r="M57" s="6"/>
      <c r="N57" s="42">
        <f>N56+0.1</f>
        <v>1.5000000000000004</v>
      </c>
      <c r="O57" s="43">
        <f t="shared" si="43"/>
        <v>57.98332993403837</v>
      </c>
      <c r="P57" s="44" t="str">
        <f t="shared" si="44"/>
        <v>  OK</v>
      </c>
      <c r="Q57" s="45">
        <f t="shared" si="45"/>
        <v>1440</v>
      </c>
      <c r="R57" s="43">
        <f t="shared" si="46"/>
        <v>1440</v>
      </c>
      <c r="S57" s="46">
        <f t="shared" si="32"/>
        <v>-1184.4015456464483</v>
      </c>
      <c r="T57" s="47">
        <f t="shared" si="47"/>
        <v>-1184.4015456464483</v>
      </c>
      <c r="U57" s="48">
        <f t="shared" si="48"/>
        <v>10582.291490799213</v>
      </c>
      <c r="V57" s="49">
        <f t="shared" si="33"/>
        <v>-8703.946109849892</v>
      </c>
      <c r="W57" s="49">
        <f t="shared" si="49"/>
        <v>10582.291490799213</v>
      </c>
      <c r="X57" s="50">
        <f t="shared" si="50"/>
        <v>-8703.946109849892</v>
      </c>
      <c r="Y57" s="51">
        <f t="shared" si="51"/>
        <v>0.4476399303764148</v>
      </c>
    </row>
    <row r="58" spans="1:25" ht="21" hidden="1">
      <c r="A58" s="52">
        <f>A57+0.2</f>
        <v>1.7000000000000004</v>
      </c>
      <c r="B58" s="53">
        <f t="shared" si="34"/>
        <v>83.78438825330521</v>
      </c>
      <c r="C58" s="54" t="str">
        <f t="shared" si="35"/>
        <v>  OK</v>
      </c>
      <c r="D58" s="32">
        <f t="shared" si="36"/>
        <v>1440</v>
      </c>
      <c r="E58" s="31">
        <f t="shared" si="37"/>
        <v>1440</v>
      </c>
      <c r="F58" s="33">
        <f t="shared" si="30"/>
        <v>-1012.0172815057841</v>
      </c>
      <c r="G58" s="34">
        <f t="shared" si="38"/>
        <v>-1012.0172815057841</v>
      </c>
      <c r="H58" s="35">
        <f t="shared" si="39"/>
        <v>8295.010977056034</v>
      </c>
      <c r="I58" s="36">
        <f t="shared" si="31"/>
        <v>-5829.648929903393</v>
      </c>
      <c r="J58" s="36">
        <f t="shared" si="40"/>
        <v>8295.010977056034</v>
      </c>
      <c r="K58" s="37">
        <f t="shared" si="41"/>
        <v>-5829.648929903393</v>
      </c>
      <c r="L58" s="38">
        <f t="shared" si="42"/>
        <v>0.6468279377366887</v>
      </c>
      <c r="M58" s="6"/>
      <c r="N58" s="52">
        <f>N57+0.2</f>
        <v>1.7000000000000004</v>
      </c>
      <c r="O58" s="53">
        <f t="shared" si="43"/>
        <v>65.71444059191013</v>
      </c>
      <c r="P58" s="54" t="str">
        <f t="shared" si="44"/>
        <v>  OK</v>
      </c>
      <c r="Q58" s="32">
        <f t="shared" si="45"/>
        <v>1440</v>
      </c>
      <c r="R58" s="31">
        <f t="shared" si="46"/>
        <v>1440</v>
      </c>
      <c r="S58" s="33">
        <f t="shared" si="32"/>
        <v>-1136.1266096058466</v>
      </c>
      <c r="T58" s="34">
        <f t="shared" si="47"/>
        <v>-1136.1266096058466</v>
      </c>
      <c r="U58" s="35">
        <f t="shared" si="48"/>
        <v>10582.291490799213</v>
      </c>
      <c r="V58" s="36">
        <f t="shared" si="33"/>
        <v>-8349.182606460077</v>
      </c>
      <c r="W58" s="36">
        <f t="shared" si="49"/>
        <v>10582.291490799213</v>
      </c>
      <c r="X58" s="37">
        <f t="shared" si="50"/>
        <v>-8349.182606460077</v>
      </c>
      <c r="Y58" s="38">
        <f t="shared" si="51"/>
        <v>0.5073252544266033</v>
      </c>
    </row>
    <row r="59" spans="1:25" ht="21" hidden="1">
      <c r="A59" s="39">
        <f aca="true" t="shared" si="52" ref="A59:A65">A58+0.2</f>
        <v>1.9000000000000004</v>
      </c>
      <c r="B59" s="31">
        <f t="shared" si="34"/>
        <v>93.64137510663524</v>
      </c>
      <c r="C59" s="40" t="str">
        <f t="shared" si="35"/>
        <v>  OK</v>
      </c>
      <c r="D59" s="32">
        <f t="shared" si="36"/>
        <v>1440</v>
      </c>
      <c r="E59" s="31">
        <f t="shared" si="37"/>
        <v>1440</v>
      </c>
      <c r="F59" s="33">
        <f t="shared" si="30"/>
        <v>-937.7521038922432</v>
      </c>
      <c r="G59" s="34">
        <f t="shared" si="38"/>
        <v>-937.7521038922432</v>
      </c>
      <c r="H59" s="35">
        <f t="shared" si="39"/>
        <v>8295.010977056034</v>
      </c>
      <c r="I59" s="36">
        <f t="shared" si="31"/>
        <v>-5401.849996905242</v>
      </c>
      <c r="J59" s="36">
        <f t="shared" si="40"/>
        <v>8295.010977056034</v>
      </c>
      <c r="K59" s="37">
        <f t="shared" si="41"/>
        <v>-5401.849996905242</v>
      </c>
      <c r="L59" s="38">
        <f t="shared" si="42"/>
        <v>0.7229253421762992</v>
      </c>
      <c r="M59" s="6"/>
      <c r="N59" s="39">
        <f aca="true" t="shared" si="53" ref="N59:N65">N58+0.2</f>
        <v>1.9000000000000004</v>
      </c>
      <c r="O59" s="31">
        <f t="shared" si="43"/>
        <v>73.44555124978191</v>
      </c>
      <c r="P59" s="40" t="str">
        <f t="shared" si="44"/>
        <v>  OK</v>
      </c>
      <c r="Q59" s="32">
        <f t="shared" si="45"/>
        <v>1440</v>
      </c>
      <c r="R59" s="31">
        <f t="shared" si="46"/>
        <v>1440</v>
      </c>
      <c r="S59" s="33">
        <f t="shared" si="32"/>
        <v>-1084.9389871713333</v>
      </c>
      <c r="T59" s="34">
        <f t="shared" si="47"/>
        <v>-1084.9389871713333</v>
      </c>
      <c r="U59" s="35">
        <f t="shared" si="48"/>
        <v>10582.291490799213</v>
      </c>
      <c r="V59" s="36">
        <f t="shared" si="33"/>
        <v>-7973.014313874664</v>
      </c>
      <c r="W59" s="36">
        <f t="shared" si="49"/>
        <v>10582.291490799213</v>
      </c>
      <c r="X59" s="37">
        <f t="shared" si="50"/>
        <v>-7973.014313874664</v>
      </c>
      <c r="Y59" s="38">
        <f t="shared" si="51"/>
        <v>0.5670105784767919</v>
      </c>
    </row>
    <row r="60" spans="1:25" ht="21" hidden="1">
      <c r="A60" s="39">
        <f t="shared" si="52"/>
        <v>2.1000000000000005</v>
      </c>
      <c r="B60" s="31">
        <f t="shared" si="34"/>
        <v>103.49836195996527</v>
      </c>
      <c r="C60" s="40" t="str">
        <f t="shared" si="35"/>
        <v>  OK</v>
      </c>
      <c r="D60" s="32">
        <f t="shared" si="36"/>
        <v>1440</v>
      </c>
      <c r="E60" s="31">
        <f t="shared" si="37"/>
        <v>1440</v>
      </c>
      <c r="F60" s="33">
        <f t="shared" si="30"/>
        <v>-858.7887486348561</v>
      </c>
      <c r="G60" s="34">
        <f t="shared" si="38"/>
        <v>-858.7887486348561</v>
      </c>
      <c r="H60" s="35">
        <f t="shared" si="39"/>
        <v>8295.010977056034</v>
      </c>
      <c r="I60" s="36">
        <f t="shared" si="31"/>
        <v>-4946.987567290518</v>
      </c>
      <c r="J60" s="36">
        <f t="shared" si="40"/>
        <v>8295.010977056034</v>
      </c>
      <c r="K60" s="37">
        <f t="shared" si="41"/>
        <v>-4946.987567290518</v>
      </c>
      <c r="L60" s="38">
        <f t="shared" si="42"/>
        <v>0.7990227466159097</v>
      </c>
      <c r="M60" s="6"/>
      <c r="N60" s="39">
        <f t="shared" si="53"/>
        <v>2.1000000000000005</v>
      </c>
      <c r="O60" s="31">
        <f t="shared" si="43"/>
        <v>81.17666190765371</v>
      </c>
      <c r="P60" s="40" t="str">
        <f t="shared" si="44"/>
        <v>  OK</v>
      </c>
      <c r="Q60" s="32">
        <f t="shared" si="45"/>
        <v>1440</v>
      </c>
      <c r="R60" s="31">
        <f t="shared" si="46"/>
        <v>1440</v>
      </c>
      <c r="S60" s="33">
        <f t="shared" si="32"/>
        <v>-1030.8896266312584</v>
      </c>
      <c r="T60" s="34">
        <f t="shared" si="47"/>
        <v>-1030.8896266312584</v>
      </c>
      <c r="U60" s="35">
        <f t="shared" si="48"/>
        <v>10582.291490799213</v>
      </c>
      <c r="V60" s="36">
        <f t="shared" si="33"/>
        <v>-7575.815641564683</v>
      </c>
      <c r="W60" s="36">
        <f t="shared" si="49"/>
        <v>10582.291490799213</v>
      </c>
      <c r="X60" s="37">
        <f t="shared" si="50"/>
        <v>-7575.815641564683</v>
      </c>
      <c r="Y60" s="38">
        <f t="shared" si="51"/>
        <v>0.6266959025269807</v>
      </c>
    </row>
    <row r="61" spans="1:25" ht="21" hidden="1">
      <c r="A61" s="39">
        <f t="shared" si="52"/>
        <v>2.3000000000000007</v>
      </c>
      <c r="B61" s="31">
        <f t="shared" si="34"/>
        <v>113.3553488132953</v>
      </c>
      <c r="C61" s="40" t="str">
        <f t="shared" si="35"/>
        <v>  OK</v>
      </c>
      <c r="D61" s="32">
        <f t="shared" si="36"/>
        <v>1440</v>
      </c>
      <c r="E61" s="31">
        <f t="shared" si="37"/>
        <v>1440</v>
      </c>
      <c r="F61" s="33">
        <f t="shared" si="30"/>
        <v>-774.9605585728305</v>
      </c>
      <c r="G61" s="34">
        <f t="shared" si="38"/>
        <v>-774.9605585728305</v>
      </c>
      <c r="H61" s="35">
        <f t="shared" si="39"/>
        <v>8295.010977056034</v>
      </c>
      <c r="I61" s="36">
        <f t="shared" si="31"/>
        <v>-4464.101625102156</v>
      </c>
      <c r="J61" s="36">
        <f t="shared" si="40"/>
        <v>8295.010977056034</v>
      </c>
      <c r="K61" s="37">
        <f t="shared" si="41"/>
        <v>-4464.101625102156</v>
      </c>
      <c r="L61" s="38">
        <f t="shared" si="42"/>
        <v>0.8751201510555201</v>
      </c>
      <c r="M61" s="6"/>
      <c r="N61" s="39">
        <f t="shared" si="53"/>
        <v>2.3000000000000007</v>
      </c>
      <c r="O61" s="31">
        <f t="shared" si="43"/>
        <v>88.90777256552549</v>
      </c>
      <c r="P61" s="40" t="str">
        <f t="shared" si="44"/>
        <v>  OK</v>
      </c>
      <c r="Q61" s="32">
        <f t="shared" si="45"/>
        <v>1440</v>
      </c>
      <c r="R61" s="31">
        <f t="shared" si="46"/>
        <v>1440</v>
      </c>
      <c r="S61" s="33">
        <f t="shared" si="32"/>
        <v>-973.9962172492673</v>
      </c>
      <c r="T61" s="34">
        <f t="shared" si="47"/>
        <v>-973.9962172492673</v>
      </c>
      <c r="U61" s="35">
        <f t="shared" si="48"/>
        <v>10582.291490799213</v>
      </c>
      <c r="V61" s="36">
        <f t="shared" si="33"/>
        <v>-7157.716584630238</v>
      </c>
      <c r="W61" s="36">
        <f t="shared" si="49"/>
        <v>10582.291490799213</v>
      </c>
      <c r="X61" s="37">
        <f t="shared" si="50"/>
        <v>-7157.716584630238</v>
      </c>
      <c r="Y61" s="38">
        <f t="shared" si="51"/>
        <v>0.6863812265771693</v>
      </c>
    </row>
    <row r="62" spans="1:25" ht="21" hidden="1">
      <c r="A62" s="42">
        <f t="shared" si="52"/>
        <v>2.500000000000001</v>
      </c>
      <c r="B62" s="43">
        <f t="shared" si="34"/>
        <v>123.21233566662534</v>
      </c>
      <c r="C62" s="44" t="str">
        <f t="shared" si="35"/>
        <v>  OK</v>
      </c>
      <c r="D62" s="45">
        <f t="shared" si="36"/>
        <v>1440</v>
      </c>
      <c r="E62" s="43">
        <f t="shared" si="37"/>
        <v>1440</v>
      </c>
      <c r="F62" s="46">
        <f t="shared" si="30"/>
        <v>-685.9953498674803</v>
      </c>
      <c r="G62" s="47">
        <f t="shared" si="38"/>
        <v>-697.1934467450633</v>
      </c>
      <c r="H62" s="48">
        <f t="shared" si="39"/>
        <v>8295.010977056034</v>
      </c>
      <c r="I62" s="49">
        <f t="shared" si="31"/>
        <v>-3951.624275944544</v>
      </c>
      <c r="J62" s="49">
        <f t="shared" si="40"/>
        <v>8295.010977056034</v>
      </c>
      <c r="K62" s="50">
        <f t="shared" si="41"/>
        <v>-4016.1300651957163</v>
      </c>
      <c r="L62" s="51">
        <f t="shared" si="42"/>
        <v>0.9512175554951307</v>
      </c>
      <c r="M62" s="6"/>
      <c r="N62" s="42">
        <f t="shared" si="53"/>
        <v>2.500000000000001</v>
      </c>
      <c r="O62" s="43">
        <f t="shared" si="43"/>
        <v>96.63888322339729</v>
      </c>
      <c r="P62" s="44" t="str">
        <f t="shared" si="44"/>
        <v>  OK</v>
      </c>
      <c r="Q62" s="45">
        <f t="shared" si="45"/>
        <v>1440</v>
      </c>
      <c r="R62" s="43">
        <f t="shared" si="46"/>
        <v>1440</v>
      </c>
      <c r="S62" s="46">
        <f t="shared" si="32"/>
        <v>-914.2421870197821</v>
      </c>
      <c r="T62" s="47">
        <f t="shared" si="47"/>
        <v>-914.2421870197821</v>
      </c>
      <c r="U62" s="48">
        <f t="shared" si="48"/>
        <v>10582.291490799213</v>
      </c>
      <c r="V62" s="49">
        <f t="shared" si="33"/>
        <v>-6718.595358492433</v>
      </c>
      <c r="W62" s="49">
        <f t="shared" si="49"/>
        <v>10582.291490799213</v>
      </c>
      <c r="X62" s="50">
        <f t="shared" si="50"/>
        <v>-6718.595358492433</v>
      </c>
      <c r="Y62" s="51">
        <f t="shared" si="51"/>
        <v>0.746066550627358</v>
      </c>
    </row>
    <row r="63" spans="1:25" ht="21" hidden="1">
      <c r="A63" s="52">
        <f t="shared" si="52"/>
        <v>2.700000000000001</v>
      </c>
      <c r="B63" s="53">
        <f t="shared" si="34"/>
        <v>133.06932251995536</v>
      </c>
      <c r="C63" s="54" t="str">
        <f t="shared" si="35"/>
        <v>  OK</v>
      </c>
      <c r="D63" s="32">
        <f t="shared" si="36"/>
        <v>1440</v>
      </c>
      <c r="E63" s="31">
        <f t="shared" si="37"/>
        <v>1440</v>
      </c>
      <c r="F63" s="33">
        <f t="shared" si="30"/>
        <v>-593.235908870678</v>
      </c>
      <c r="G63" s="34">
        <f t="shared" si="38"/>
        <v>-634.7122011944856</v>
      </c>
      <c r="H63" s="35">
        <f t="shared" si="39"/>
        <v>8295.010977056034</v>
      </c>
      <c r="I63" s="36">
        <f t="shared" si="31"/>
        <v>-3417.290538934783</v>
      </c>
      <c r="J63" s="36">
        <f t="shared" si="40"/>
        <v>8295.010977056034</v>
      </c>
      <c r="K63" s="37">
        <f t="shared" si="41"/>
        <v>-3656.2115806803167</v>
      </c>
      <c r="L63" s="38">
        <f t="shared" si="42"/>
        <v>1.027314959934741</v>
      </c>
      <c r="M63" s="6"/>
      <c r="N63" s="52">
        <f t="shared" si="53"/>
        <v>2.700000000000001</v>
      </c>
      <c r="O63" s="53">
        <f t="shared" si="43"/>
        <v>104.36999388126907</v>
      </c>
      <c r="P63" s="54" t="str">
        <f t="shared" si="44"/>
        <v>  OK</v>
      </c>
      <c r="Q63" s="32">
        <f t="shared" si="45"/>
        <v>1440</v>
      </c>
      <c r="R63" s="31">
        <f t="shared" si="46"/>
        <v>1440</v>
      </c>
      <c r="S63" s="33">
        <f t="shared" si="32"/>
        <v>-851.5752914683451</v>
      </c>
      <c r="T63" s="34">
        <f t="shared" si="47"/>
        <v>-851.5752914683451</v>
      </c>
      <c r="U63" s="35">
        <f t="shared" si="48"/>
        <v>10582.291490799213</v>
      </c>
      <c r="V63" s="36">
        <f t="shared" si="33"/>
        <v>-6258.068028250228</v>
      </c>
      <c r="W63" s="36">
        <f t="shared" si="49"/>
        <v>10582.291490799213</v>
      </c>
      <c r="X63" s="37">
        <f t="shared" si="50"/>
        <v>-6258.068028250228</v>
      </c>
      <c r="Y63" s="38">
        <f t="shared" si="51"/>
        <v>0.8057518746775466</v>
      </c>
    </row>
    <row r="64" spans="1:25" ht="21" hidden="1">
      <c r="A64" s="39">
        <f t="shared" si="52"/>
        <v>2.9000000000000012</v>
      </c>
      <c r="B64" s="31">
        <f t="shared" si="34"/>
        <v>142.9263093732854</v>
      </c>
      <c r="C64" s="40" t="str">
        <f t="shared" si="35"/>
        <v>  OK</v>
      </c>
      <c r="D64" s="32">
        <f t="shared" si="36"/>
        <v>1440</v>
      </c>
      <c r="E64" s="31">
        <f t="shared" si="37"/>
        <v>1440</v>
      </c>
      <c r="F64" s="33">
        <f t="shared" si="30"/>
        <v>-514.2318401506828</v>
      </c>
      <c r="G64" s="34">
        <f t="shared" si="38"/>
        <v>-580.8111169204965</v>
      </c>
      <c r="H64" s="35">
        <f t="shared" si="39"/>
        <v>8295.010977056034</v>
      </c>
      <c r="I64" s="36">
        <f t="shared" si="31"/>
        <v>-2962.1935825011374</v>
      </c>
      <c r="J64" s="36">
        <f t="shared" si="40"/>
        <v>8295.010977056034</v>
      </c>
      <c r="K64" s="37">
        <f t="shared" si="41"/>
        <v>-3345.718465591454</v>
      </c>
      <c r="L64" s="38">
        <f t="shared" si="42"/>
        <v>1.1034123643743516</v>
      </c>
      <c r="M64" s="6"/>
      <c r="N64" s="39">
        <f t="shared" si="53"/>
        <v>2.9000000000000012</v>
      </c>
      <c r="O64" s="31">
        <f t="shared" si="43"/>
        <v>112.10110453914085</v>
      </c>
      <c r="P64" s="40" t="str">
        <f t="shared" si="44"/>
        <v>  OK</v>
      </c>
      <c r="Q64" s="32">
        <f t="shared" si="45"/>
        <v>1440</v>
      </c>
      <c r="R64" s="31">
        <f t="shared" si="46"/>
        <v>1440</v>
      </c>
      <c r="S64" s="33">
        <f t="shared" si="32"/>
        <v>-785.9056827115717</v>
      </c>
      <c r="T64" s="34">
        <f t="shared" si="47"/>
        <v>-785.9056827115717</v>
      </c>
      <c r="U64" s="35">
        <f t="shared" si="48"/>
        <v>10582.291490799213</v>
      </c>
      <c r="V64" s="36">
        <f t="shared" si="33"/>
        <v>-5775.474318562091</v>
      </c>
      <c r="W64" s="36">
        <f t="shared" si="49"/>
        <v>10582.291490799213</v>
      </c>
      <c r="X64" s="37">
        <f t="shared" si="50"/>
        <v>-5775.474318562091</v>
      </c>
      <c r="Y64" s="38">
        <f t="shared" si="51"/>
        <v>0.8654371987277353</v>
      </c>
    </row>
    <row r="65" spans="1:25" ht="21" hidden="1">
      <c r="A65" s="39">
        <f t="shared" si="52"/>
        <v>3.1000000000000014</v>
      </c>
      <c r="B65" s="31">
        <f t="shared" si="34"/>
        <v>152.78329622661542</v>
      </c>
      <c r="C65" s="40" t="str">
        <f t="shared" si="35"/>
        <v>  OK</v>
      </c>
      <c r="D65" s="32">
        <f t="shared" si="36"/>
        <v>1440</v>
      </c>
      <c r="E65" s="31">
        <f t="shared" si="37"/>
        <v>1440</v>
      </c>
      <c r="F65" s="33">
        <f t="shared" si="30"/>
        <v>-450.01974772812093</v>
      </c>
      <c r="G65" s="34">
        <f t="shared" si="38"/>
        <v>-538.2473611464039</v>
      </c>
      <c r="H65" s="35">
        <f t="shared" si="39"/>
        <v>8295.010977056034</v>
      </c>
      <c r="I65" s="36">
        <f t="shared" si="31"/>
        <v>-2592.3046856227434</v>
      </c>
      <c r="J65" s="36">
        <f t="shared" si="40"/>
        <v>8295.010977056034</v>
      </c>
      <c r="K65" s="37">
        <f t="shared" si="41"/>
        <v>-3100.5331729728223</v>
      </c>
      <c r="L65" s="38">
        <f t="shared" si="42"/>
        <v>1.179509768813962</v>
      </c>
      <c r="M65" s="6"/>
      <c r="N65" s="39">
        <f t="shared" si="53"/>
        <v>3.1000000000000014</v>
      </c>
      <c r="O65" s="31">
        <f t="shared" si="43"/>
        <v>119.83221519701263</v>
      </c>
      <c r="P65" s="40" t="str">
        <f t="shared" si="44"/>
        <v>  OK</v>
      </c>
      <c r="Q65" s="32">
        <f t="shared" si="45"/>
        <v>1440</v>
      </c>
      <c r="R65" s="31">
        <f t="shared" si="46"/>
        <v>1440</v>
      </c>
      <c r="S65" s="33">
        <f t="shared" si="32"/>
        <v>-717.1033315413731</v>
      </c>
      <c r="T65" s="34">
        <f t="shared" si="47"/>
        <v>-717.1033315413731</v>
      </c>
      <c r="U65" s="35">
        <f t="shared" si="48"/>
        <v>10582.291490799213</v>
      </c>
      <c r="V65" s="36">
        <f t="shared" si="33"/>
        <v>-5269.858669023639</v>
      </c>
      <c r="W65" s="36">
        <f t="shared" si="49"/>
        <v>10582.291490799213</v>
      </c>
      <c r="X65" s="37">
        <f t="shared" si="50"/>
        <v>-5269.858669023639</v>
      </c>
      <c r="Y65" s="38">
        <f t="shared" si="51"/>
        <v>0.925122522777924</v>
      </c>
    </row>
    <row r="66" spans="1:25" ht="21" hidden="1">
      <c r="A66" s="39">
        <f>A65+0.2</f>
        <v>3.3000000000000016</v>
      </c>
      <c r="B66" s="31">
        <f t="shared" si="34"/>
        <v>162.64028307994548</v>
      </c>
      <c r="C66" s="40" t="str">
        <f t="shared" si="35"/>
        <v>  OK</v>
      </c>
      <c r="D66" s="32">
        <f t="shared" si="36"/>
        <v>1440</v>
      </c>
      <c r="E66" s="31">
        <f t="shared" si="37"/>
        <v>1440</v>
      </c>
      <c r="F66" s="33">
        <f t="shared" si="30"/>
        <v>-397.1248646159082</v>
      </c>
      <c r="G66" s="34">
        <f t="shared" si="38"/>
        <v>-504.73510297132094</v>
      </c>
      <c r="H66" s="35">
        <f t="shared" si="39"/>
        <v>8295.010977056034</v>
      </c>
      <c r="I66" s="36">
        <f t="shared" si="31"/>
        <v>-2287.6077161464236</v>
      </c>
      <c r="J66" s="36">
        <f t="shared" si="40"/>
        <v>8295.010977056034</v>
      </c>
      <c r="K66" s="37">
        <f t="shared" si="41"/>
        <v>-2907.4883469809824</v>
      </c>
      <c r="L66" s="38">
        <f t="shared" si="42"/>
        <v>1.2556071732535727</v>
      </c>
      <c r="M66" s="6"/>
      <c r="N66" s="39">
        <f>N65+0.2</f>
        <v>3.3000000000000016</v>
      </c>
      <c r="O66" s="31">
        <f t="shared" si="43"/>
        <v>127.56332585488444</v>
      </c>
      <c r="P66" s="40" t="str">
        <f t="shared" si="44"/>
        <v>  OK</v>
      </c>
      <c r="Q66" s="32">
        <f t="shared" si="45"/>
        <v>1440</v>
      </c>
      <c r="R66" s="31">
        <f t="shared" si="46"/>
        <v>1440</v>
      </c>
      <c r="S66" s="33">
        <f t="shared" si="32"/>
        <v>-644.994650998038</v>
      </c>
      <c r="T66" s="34">
        <f t="shared" si="47"/>
        <v>-670.3448330349448</v>
      </c>
      <c r="U66" s="35">
        <f t="shared" si="48"/>
        <v>10582.291490799213</v>
      </c>
      <c r="V66" s="36">
        <f t="shared" si="33"/>
        <v>-4739.945421435796</v>
      </c>
      <c r="W66" s="36">
        <f t="shared" si="49"/>
        <v>10582.291490799213</v>
      </c>
      <c r="X66" s="37">
        <f t="shared" si="50"/>
        <v>-4926.239182310358</v>
      </c>
      <c r="Y66" s="38">
        <f t="shared" si="51"/>
        <v>0.9848078468281127</v>
      </c>
    </row>
    <row r="67" spans="1:25" ht="21" hidden="1">
      <c r="A67" s="42">
        <f>A66+0.2</f>
        <v>3.5000000000000018</v>
      </c>
      <c r="B67" s="43">
        <f t="shared" si="34"/>
        <v>172.49726993327548</v>
      </c>
      <c r="C67" s="44" t="str">
        <f t="shared" si="35"/>
        <v>  OK</v>
      </c>
      <c r="D67" s="45">
        <f t="shared" si="36"/>
        <v>1440</v>
      </c>
      <c r="E67" s="43">
        <f t="shared" si="37"/>
        <v>1440</v>
      </c>
      <c r="F67" s="46">
        <f t="shared" si="30"/>
        <v>-353.03590005446875</v>
      </c>
      <c r="G67" s="47">
        <f t="shared" si="38"/>
        <v>-478.68388591149323</v>
      </c>
      <c r="H67" s="61">
        <f t="shared" si="39"/>
        <v>8295.010977056034</v>
      </c>
      <c r="I67" s="62">
        <f t="shared" si="31"/>
        <v>-2033.6365737824133</v>
      </c>
      <c r="J67" s="62">
        <f t="shared" si="40"/>
        <v>8295.010977056034</v>
      </c>
      <c r="K67" s="63">
        <f t="shared" si="41"/>
        <v>-2757.4222834553298</v>
      </c>
      <c r="L67" s="51">
        <f t="shared" si="42"/>
        <v>1.331704577693183</v>
      </c>
      <c r="M67" s="6"/>
      <c r="N67" s="42">
        <f>N66+0.2</f>
        <v>3.5000000000000018</v>
      </c>
      <c r="O67" s="43">
        <f t="shared" si="43"/>
        <v>135.29443651275622</v>
      </c>
      <c r="P67" s="44" t="str">
        <f t="shared" si="44"/>
        <v>  OK</v>
      </c>
      <c r="Q67" s="45">
        <f t="shared" si="45"/>
        <v>1440</v>
      </c>
      <c r="R67" s="43">
        <f t="shared" si="46"/>
        <v>1440</v>
      </c>
      <c r="S67" s="46">
        <f t="shared" si="32"/>
        <v>-573.8831143200814</v>
      </c>
      <c r="T67" s="47">
        <f t="shared" si="47"/>
        <v>-621.4031710633503</v>
      </c>
      <c r="U67" s="61">
        <f t="shared" si="48"/>
        <v>10582.291490799213</v>
      </c>
      <c r="V67" s="62">
        <f t="shared" si="33"/>
        <v>-4217.359998182465</v>
      </c>
      <c r="W67" s="62">
        <f t="shared" si="49"/>
        <v>10582.291490799213</v>
      </c>
      <c r="X67" s="63">
        <f t="shared" si="50"/>
        <v>-4566.576034374541</v>
      </c>
      <c r="Y67" s="51">
        <f t="shared" si="51"/>
        <v>1.0444931708783014</v>
      </c>
    </row>
    <row r="68" spans="1:25" ht="21" hidden="1">
      <c r="A68" s="52">
        <f>A67+0.2</f>
        <v>3.700000000000002</v>
      </c>
      <c r="B68" s="53">
        <f t="shared" si="34"/>
        <v>182.3542567866055</v>
      </c>
      <c r="C68" s="54" t="str">
        <f t="shared" si="35"/>
        <v>  OK</v>
      </c>
      <c r="D68" s="32">
        <f t="shared" si="36"/>
        <v>1440</v>
      </c>
      <c r="E68" s="31">
        <f t="shared" si="37"/>
        <v>1440</v>
      </c>
      <c r="F68" s="33">
        <f t="shared" si="30"/>
        <v>-315.90137148774596</v>
      </c>
      <c r="G68" s="34">
        <f t="shared" si="38"/>
        <v>-459.00637987474664</v>
      </c>
      <c r="H68" s="64">
        <f t="shared" si="39"/>
        <v>8295.010977056034</v>
      </c>
      <c r="I68" s="65">
        <f t="shared" si="31"/>
        <v>-1819.725933442992</v>
      </c>
      <c r="J68" s="65">
        <f t="shared" si="40"/>
        <v>8295.010977056034</v>
      </c>
      <c r="K68" s="66">
        <f t="shared" si="41"/>
        <v>-2644.071499722066</v>
      </c>
      <c r="L68" s="38">
        <f t="shared" si="42"/>
        <v>1.4078019821327934</v>
      </c>
      <c r="M68" s="6"/>
      <c r="N68" s="52">
        <f>N67+0.2</f>
        <v>3.700000000000002</v>
      </c>
      <c r="O68" s="53">
        <f t="shared" si="43"/>
        <v>143.025547170628</v>
      </c>
      <c r="P68" s="54" t="str">
        <f t="shared" si="44"/>
        <v>  OK</v>
      </c>
      <c r="Q68" s="32">
        <f t="shared" si="45"/>
        <v>1440</v>
      </c>
      <c r="R68" s="31">
        <f t="shared" si="46"/>
        <v>1440</v>
      </c>
      <c r="S68" s="33">
        <f t="shared" si="32"/>
        <v>-513.5184916304601</v>
      </c>
      <c r="T68" s="34">
        <f t="shared" si="47"/>
        <v>-580.3306448141001</v>
      </c>
      <c r="U68" s="64">
        <f t="shared" si="48"/>
        <v>10582.291490799213</v>
      </c>
      <c r="V68" s="65">
        <f t="shared" si="33"/>
        <v>-3773.7516419090725</v>
      </c>
      <c r="W68" s="65">
        <f t="shared" si="49"/>
        <v>10582.291490799213</v>
      </c>
      <c r="X68" s="66">
        <f t="shared" si="50"/>
        <v>-4264.741697546022</v>
      </c>
      <c r="Y68" s="38">
        <f t="shared" si="51"/>
        <v>1.1041784949284899</v>
      </c>
    </row>
    <row r="69" spans="1:25" ht="21" hidden="1">
      <c r="A69" s="39">
        <f>A68+0.2</f>
        <v>3.900000000000002</v>
      </c>
      <c r="B69" s="31">
        <f t="shared" si="34"/>
        <v>192.21124363993556</v>
      </c>
      <c r="C69" s="40" t="str">
        <f t="shared" si="35"/>
        <v>  OK</v>
      </c>
      <c r="D69" s="32">
        <f t="shared" si="36"/>
        <v>1440</v>
      </c>
      <c r="E69" s="31">
        <f t="shared" si="37"/>
        <v>1440</v>
      </c>
      <c r="F69" s="33">
        <f t="shared" si="30"/>
        <v>-284.33200365991064</v>
      </c>
      <c r="G69" s="34">
        <f t="shared" si="38"/>
        <v>-445.00316265503284</v>
      </c>
      <c r="H69" s="64">
        <f t="shared" si="39"/>
        <v>8295.010977056034</v>
      </c>
      <c r="I69" s="65">
        <f t="shared" si="31"/>
        <v>-1637.8729801995105</v>
      </c>
      <c r="J69" s="65">
        <f t="shared" si="40"/>
        <v>8295.010977056034</v>
      </c>
      <c r="K69" s="66">
        <f t="shared" si="41"/>
        <v>-2563.40702711677</v>
      </c>
      <c r="L69" s="38">
        <f t="shared" si="42"/>
        <v>1.4838993865724042</v>
      </c>
      <c r="M69" s="6"/>
      <c r="N69" s="39">
        <f>N68+0.2</f>
        <v>3.900000000000002</v>
      </c>
      <c r="O69" s="31">
        <f t="shared" si="43"/>
        <v>150.75665782849978</v>
      </c>
      <c r="P69" s="40" t="str">
        <f t="shared" si="44"/>
        <v>  OK</v>
      </c>
      <c r="Q69" s="32">
        <f t="shared" si="45"/>
        <v>1440</v>
      </c>
      <c r="R69" s="31">
        <f t="shared" si="46"/>
        <v>1440</v>
      </c>
      <c r="S69" s="33">
        <f t="shared" si="32"/>
        <v>-462.2004043669295</v>
      </c>
      <c r="T69" s="34">
        <f t="shared" si="47"/>
        <v>-546.1962620645551</v>
      </c>
      <c r="U69" s="64">
        <f t="shared" si="48"/>
        <v>10582.291490799213</v>
      </c>
      <c r="V69" s="65">
        <f t="shared" si="33"/>
        <v>-3396.624587622301</v>
      </c>
      <c r="W69" s="65">
        <f t="shared" si="49"/>
        <v>10582.291490799213</v>
      </c>
      <c r="X69" s="66">
        <f t="shared" si="50"/>
        <v>-4013.894483577832</v>
      </c>
      <c r="Y69" s="38">
        <f t="shared" si="51"/>
        <v>1.1638638189786787</v>
      </c>
    </row>
    <row r="70" spans="1:25" ht="21" hidden="1">
      <c r="A70" s="39">
        <f>A69+0.2</f>
        <v>4.100000000000002</v>
      </c>
      <c r="B70" s="31">
        <f t="shared" si="34"/>
        <v>202.0682304932656</v>
      </c>
      <c r="C70" s="40" t="str">
        <f t="shared" si="35"/>
        <v>&gt; 200</v>
      </c>
      <c r="D70" s="32">
        <f t="shared" si="36"/>
        <v>1440</v>
      </c>
      <c r="E70" s="31">
        <f t="shared" si="37"/>
        <v>1440</v>
      </c>
      <c r="F70" s="33" t="str">
        <f t="shared" si="30"/>
        <v>            -</v>
      </c>
      <c r="G70" s="34" t="str">
        <f t="shared" si="38"/>
        <v>            -</v>
      </c>
      <c r="H70" s="64">
        <f t="shared" si="39"/>
        <v>8295.010977056034</v>
      </c>
      <c r="I70" s="65" t="str">
        <f t="shared" si="31"/>
        <v>            -</v>
      </c>
      <c r="J70" s="65">
        <f t="shared" si="40"/>
        <v>8295.010977056034</v>
      </c>
      <c r="K70" s="66" t="str">
        <f t="shared" si="41"/>
        <v>            -</v>
      </c>
      <c r="L70" s="38">
        <f t="shared" si="42"/>
        <v>1.5599967910120147</v>
      </c>
      <c r="M70" s="6"/>
      <c r="N70" s="39">
        <f>N69+0.2</f>
        <v>4.100000000000002</v>
      </c>
      <c r="O70" s="31">
        <f t="shared" si="43"/>
        <v>158.48776848637158</v>
      </c>
      <c r="P70" s="40" t="str">
        <f t="shared" si="44"/>
        <v>  OK</v>
      </c>
      <c r="Q70" s="32">
        <f t="shared" si="45"/>
        <v>1440</v>
      </c>
      <c r="R70" s="31">
        <f t="shared" si="46"/>
        <v>1440</v>
      </c>
      <c r="S70" s="33">
        <f t="shared" si="32"/>
        <v>-418.2075044866744</v>
      </c>
      <c r="T70" s="34">
        <f t="shared" si="47"/>
        <v>-517.8648088350955</v>
      </c>
      <c r="U70" s="64">
        <f t="shared" si="48"/>
        <v>10582.291490799213</v>
      </c>
      <c r="V70" s="65">
        <f t="shared" si="33"/>
        <v>-3073.328969526186</v>
      </c>
      <c r="W70" s="65">
        <f t="shared" si="49"/>
        <v>10582.291490799213</v>
      </c>
      <c r="X70" s="66">
        <f t="shared" si="50"/>
        <v>-3805.6919166111056</v>
      </c>
      <c r="Y70" s="38">
        <f t="shared" si="51"/>
        <v>1.2235491430288674</v>
      </c>
    </row>
    <row r="71" spans="1:25" ht="21" hidden="1">
      <c r="A71" s="39">
        <f aca="true" t="shared" si="54" ref="A71:A80">A70+0.2</f>
        <v>4.3000000000000025</v>
      </c>
      <c r="B71" s="31">
        <f t="shared" si="34"/>
        <v>211.92521734659562</v>
      </c>
      <c r="C71" s="40" t="str">
        <f t="shared" si="35"/>
        <v>&gt; 200</v>
      </c>
      <c r="D71" s="32">
        <f t="shared" si="36"/>
        <v>1440</v>
      </c>
      <c r="E71" s="31">
        <f t="shared" si="37"/>
        <v>1440</v>
      </c>
      <c r="F71" s="33" t="str">
        <f t="shared" si="30"/>
        <v>            -</v>
      </c>
      <c r="G71" s="34" t="str">
        <f t="shared" si="38"/>
        <v>            -</v>
      </c>
      <c r="H71" s="64">
        <f t="shared" si="39"/>
        <v>8295.010977056034</v>
      </c>
      <c r="I71" s="65" t="str">
        <f t="shared" si="31"/>
        <v>            -</v>
      </c>
      <c r="J71" s="65">
        <f t="shared" si="40"/>
        <v>8295.010977056034</v>
      </c>
      <c r="K71" s="66" t="str">
        <f t="shared" si="41"/>
        <v>            -</v>
      </c>
      <c r="L71" s="38">
        <f t="shared" si="42"/>
        <v>1.636094195451625</v>
      </c>
      <c r="M71" s="6"/>
      <c r="N71" s="39">
        <f aca="true" t="shared" si="55" ref="N71:N80">N70+0.2</f>
        <v>4.3000000000000025</v>
      </c>
      <c r="O71" s="31">
        <f t="shared" si="43"/>
        <v>166.21887914424335</v>
      </c>
      <c r="P71" s="40" t="str">
        <f t="shared" si="44"/>
        <v>  OK</v>
      </c>
      <c r="Q71" s="32">
        <f t="shared" si="45"/>
        <v>1440</v>
      </c>
      <c r="R71" s="31">
        <f t="shared" si="46"/>
        <v>1440</v>
      </c>
      <c r="S71" s="33">
        <f t="shared" si="32"/>
        <v>-380.2092022942671</v>
      </c>
      <c r="T71" s="34">
        <f t="shared" si="47"/>
        <v>-494.480987234961</v>
      </c>
      <c r="U71" s="64">
        <f t="shared" si="48"/>
        <v>10582.291490799213</v>
      </c>
      <c r="V71" s="65">
        <f t="shared" si="33"/>
        <v>-2794.086532057069</v>
      </c>
      <c r="W71" s="65">
        <f t="shared" si="49"/>
        <v>10582.291490799213</v>
      </c>
      <c r="X71" s="66">
        <f t="shared" si="50"/>
        <v>-3633.848571929529</v>
      </c>
      <c r="Y71" s="38">
        <f t="shared" si="51"/>
        <v>1.2832344670790559</v>
      </c>
    </row>
    <row r="72" spans="1:25" ht="21" hidden="1">
      <c r="A72" s="42">
        <f t="shared" si="54"/>
        <v>4.500000000000003</v>
      </c>
      <c r="B72" s="43">
        <f t="shared" si="34"/>
        <v>221.78220419992567</v>
      </c>
      <c r="C72" s="44" t="str">
        <f t="shared" si="35"/>
        <v>&gt; 200</v>
      </c>
      <c r="D72" s="45">
        <f t="shared" si="36"/>
        <v>1440</v>
      </c>
      <c r="E72" s="43">
        <f t="shared" si="37"/>
        <v>1440</v>
      </c>
      <c r="F72" s="46" t="str">
        <f t="shared" si="30"/>
        <v>            -</v>
      </c>
      <c r="G72" s="47" t="str">
        <f t="shared" si="38"/>
        <v>            -</v>
      </c>
      <c r="H72" s="61">
        <f t="shared" si="39"/>
        <v>8295.010977056034</v>
      </c>
      <c r="I72" s="62" t="str">
        <f t="shared" si="31"/>
        <v>            -</v>
      </c>
      <c r="J72" s="62">
        <f t="shared" si="40"/>
        <v>8295.010977056034</v>
      </c>
      <c r="K72" s="63" t="str">
        <f t="shared" si="41"/>
        <v>            -</v>
      </c>
      <c r="L72" s="51">
        <f t="shared" si="42"/>
        <v>1.7121915998912358</v>
      </c>
      <c r="M72" s="6"/>
      <c r="N72" s="42">
        <f t="shared" si="55"/>
        <v>4.500000000000003</v>
      </c>
      <c r="O72" s="43">
        <f t="shared" si="43"/>
        <v>173.94998980211517</v>
      </c>
      <c r="P72" s="44" t="str">
        <f t="shared" si="44"/>
        <v>  OK</v>
      </c>
      <c r="Q72" s="45">
        <f t="shared" si="45"/>
        <v>1440</v>
      </c>
      <c r="R72" s="43">
        <f t="shared" si="46"/>
        <v>1440</v>
      </c>
      <c r="S72" s="46">
        <f t="shared" si="32"/>
        <v>-347.1638592800491</v>
      </c>
      <c r="T72" s="47">
        <f t="shared" si="47"/>
        <v>-475.4040876952666</v>
      </c>
      <c r="U72" s="61">
        <f t="shared" si="48"/>
        <v>10582.291490799213</v>
      </c>
      <c r="V72" s="62">
        <f t="shared" si="33"/>
        <v>-2551.242468036305</v>
      </c>
      <c r="W72" s="62">
        <f t="shared" si="49"/>
        <v>10582.291490799213</v>
      </c>
      <c r="X72" s="63">
        <f t="shared" si="50"/>
        <v>-3493.655994381099</v>
      </c>
      <c r="Y72" s="51">
        <f t="shared" si="51"/>
        <v>1.3429197911292448</v>
      </c>
    </row>
    <row r="73" spans="1:25" ht="21" hidden="1">
      <c r="A73" s="52">
        <f t="shared" si="54"/>
        <v>4.700000000000003</v>
      </c>
      <c r="B73" s="53">
        <f t="shared" si="34"/>
        <v>231.63919105325567</v>
      </c>
      <c r="C73" s="54" t="str">
        <f t="shared" si="35"/>
        <v>&gt; 200</v>
      </c>
      <c r="D73" s="32">
        <f t="shared" si="36"/>
        <v>1440</v>
      </c>
      <c r="E73" s="31">
        <f t="shared" si="37"/>
        <v>1440</v>
      </c>
      <c r="F73" s="33" t="str">
        <f t="shared" si="30"/>
        <v>            -</v>
      </c>
      <c r="G73" s="34" t="str">
        <f t="shared" si="38"/>
        <v>            -</v>
      </c>
      <c r="H73" s="64">
        <f t="shared" si="39"/>
        <v>8295.010977056034</v>
      </c>
      <c r="I73" s="65" t="str">
        <f t="shared" si="31"/>
        <v>            -</v>
      </c>
      <c r="J73" s="65">
        <f t="shared" si="40"/>
        <v>8295.010977056034</v>
      </c>
      <c r="K73" s="66" t="str">
        <f t="shared" si="41"/>
        <v>            -</v>
      </c>
      <c r="L73" s="38">
        <f t="shared" si="42"/>
        <v>1.788289004330846</v>
      </c>
      <c r="M73" s="6"/>
      <c r="N73" s="52">
        <f t="shared" si="55"/>
        <v>4.700000000000003</v>
      </c>
      <c r="O73" s="53">
        <f t="shared" si="43"/>
        <v>181.68110045998694</v>
      </c>
      <c r="P73" s="54" t="str">
        <f t="shared" si="44"/>
        <v>  OK</v>
      </c>
      <c r="Q73" s="32">
        <f t="shared" si="45"/>
        <v>1440</v>
      </c>
      <c r="R73" s="31">
        <f t="shared" si="46"/>
        <v>1440</v>
      </c>
      <c r="S73" s="33">
        <f t="shared" si="32"/>
        <v>-318.24663424268886</v>
      </c>
      <c r="T73" s="34">
        <f t="shared" si="47"/>
        <v>-460.1636295560984</v>
      </c>
      <c r="U73" s="64">
        <f t="shared" si="48"/>
        <v>10582.291490799213</v>
      </c>
      <c r="V73" s="65">
        <f t="shared" si="33"/>
        <v>-2338.7351732790944</v>
      </c>
      <c r="W73" s="65">
        <f t="shared" si="49"/>
        <v>10582.291490799213</v>
      </c>
      <c r="X73" s="66">
        <f t="shared" si="50"/>
        <v>-3381.656709324154</v>
      </c>
      <c r="Y73" s="38">
        <f t="shared" si="51"/>
        <v>1.4026051151794334</v>
      </c>
    </row>
    <row r="74" spans="1:25" ht="21" hidden="1">
      <c r="A74" s="39">
        <f t="shared" si="54"/>
        <v>4.900000000000003</v>
      </c>
      <c r="B74" s="31">
        <f t="shared" si="34"/>
        <v>241.4961779065857</v>
      </c>
      <c r="C74" s="40" t="str">
        <f t="shared" si="35"/>
        <v>&gt; 240</v>
      </c>
      <c r="D74" s="32" t="str">
        <f t="shared" si="36"/>
        <v>            -</v>
      </c>
      <c r="E74" s="31">
        <f t="shared" si="37"/>
        <v>1440</v>
      </c>
      <c r="F74" s="33" t="str">
        <f t="shared" si="30"/>
        <v>            -</v>
      </c>
      <c r="G74" s="34" t="str">
        <f t="shared" si="38"/>
        <v>            -</v>
      </c>
      <c r="H74" s="64" t="str">
        <f t="shared" si="39"/>
        <v>            -</v>
      </c>
      <c r="I74" s="65" t="str">
        <f t="shared" si="31"/>
        <v>            -</v>
      </c>
      <c r="J74" s="65">
        <f t="shared" si="40"/>
        <v>8295.010977056034</v>
      </c>
      <c r="K74" s="66" t="str">
        <f t="shared" si="41"/>
        <v>            -</v>
      </c>
      <c r="L74" s="38">
        <f t="shared" si="42"/>
        <v>1.8643864087704565</v>
      </c>
      <c r="M74" s="6"/>
      <c r="N74" s="39">
        <f t="shared" si="55"/>
        <v>4.900000000000003</v>
      </c>
      <c r="O74" s="31">
        <f t="shared" si="43"/>
        <v>189.4122111178587</v>
      </c>
      <c r="P74" s="40" t="str">
        <f t="shared" si="44"/>
        <v>  OK</v>
      </c>
      <c r="Q74" s="32">
        <f t="shared" si="45"/>
        <v>1440</v>
      </c>
      <c r="R74" s="31">
        <f t="shared" si="46"/>
        <v>1440</v>
      </c>
      <c r="S74" s="33">
        <f t="shared" si="32"/>
        <v>-292.797507306164</v>
      </c>
      <c r="T74" s="34">
        <f t="shared" si="47"/>
        <v>-448.4301477382712</v>
      </c>
      <c r="U74" s="64">
        <f t="shared" si="48"/>
        <v>10582.291490799213</v>
      </c>
      <c r="V74" s="65">
        <f t="shared" si="33"/>
        <v>-2151.714284786972</v>
      </c>
      <c r="W74" s="65">
        <f t="shared" si="49"/>
        <v>10582.291490799213</v>
      </c>
      <c r="X74" s="66">
        <f t="shared" si="50"/>
        <v>-3295.429539325376</v>
      </c>
      <c r="Y74" s="38">
        <f t="shared" si="51"/>
        <v>1.4622904392296219</v>
      </c>
    </row>
    <row r="75" spans="1:25" ht="21" hidden="1">
      <c r="A75" s="39">
        <f t="shared" si="54"/>
        <v>5.100000000000003</v>
      </c>
      <c r="B75" s="31">
        <f t="shared" si="34"/>
        <v>251.35316475991576</v>
      </c>
      <c r="C75" s="40" t="str">
        <f t="shared" si="35"/>
        <v>&gt; 240</v>
      </c>
      <c r="D75" s="32" t="str">
        <f t="shared" si="36"/>
        <v>            -</v>
      </c>
      <c r="E75" s="31">
        <f t="shared" si="37"/>
        <v>1440</v>
      </c>
      <c r="F75" s="33" t="str">
        <f t="shared" si="30"/>
        <v>            -</v>
      </c>
      <c r="G75" s="34" t="str">
        <f t="shared" si="38"/>
        <v>            -</v>
      </c>
      <c r="H75" s="64" t="str">
        <f t="shared" si="39"/>
        <v>            -</v>
      </c>
      <c r="I75" s="65" t="str">
        <f t="shared" si="31"/>
        <v>            -</v>
      </c>
      <c r="J75" s="65">
        <f t="shared" si="40"/>
        <v>8295.010977056034</v>
      </c>
      <c r="K75" s="66" t="str">
        <f t="shared" si="41"/>
        <v>            -</v>
      </c>
      <c r="L75" s="38">
        <f t="shared" si="42"/>
        <v>1.9404838132100672</v>
      </c>
      <c r="M75" s="6"/>
      <c r="N75" s="39">
        <f t="shared" si="55"/>
        <v>5.100000000000003</v>
      </c>
      <c r="O75" s="31">
        <f t="shared" si="43"/>
        <v>197.14332177573053</v>
      </c>
      <c r="P75" s="40" t="str">
        <f t="shared" si="44"/>
        <v>  OK</v>
      </c>
      <c r="Q75" s="32">
        <f t="shared" si="45"/>
        <v>1440</v>
      </c>
      <c r="R75" s="31">
        <f t="shared" si="46"/>
        <v>1440</v>
      </c>
      <c r="S75" s="33">
        <f t="shared" si="32"/>
        <v>-270.283281446405</v>
      </c>
      <c r="T75" s="34">
        <f t="shared" si="47"/>
        <v>-439.99770358924195</v>
      </c>
      <c r="U75" s="64">
        <f t="shared" si="48"/>
        <v>10582.291490799213</v>
      </c>
      <c r="V75" s="65">
        <f t="shared" si="33"/>
        <v>-1986.2614370524864</v>
      </c>
      <c r="W75" s="65">
        <f t="shared" si="49"/>
        <v>10582.291490799213</v>
      </c>
      <c r="X75" s="66">
        <f t="shared" si="50"/>
        <v>-3233.4610796275206</v>
      </c>
      <c r="Y75" s="38">
        <f t="shared" si="51"/>
        <v>1.5219757632798108</v>
      </c>
    </row>
    <row r="76" spans="1:25" ht="21" hidden="1">
      <c r="A76" s="39">
        <f t="shared" si="54"/>
        <v>5.300000000000003</v>
      </c>
      <c r="B76" s="31">
        <f t="shared" si="34"/>
        <v>261.2101516132458</v>
      </c>
      <c r="C76" s="40" t="str">
        <f t="shared" si="35"/>
        <v>&gt; 240</v>
      </c>
      <c r="D76" s="32" t="str">
        <f t="shared" si="36"/>
        <v>            -</v>
      </c>
      <c r="E76" s="31">
        <f t="shared" si="37"/>
        <v>1440</v>
      </c>
      <c r="F76" s="33" t="str">
        <f t="shared" si="30"/>
        <v>            -</v>
      </c>
      <c r="G76" s="34" t="str">
        <f t="shared" si="38"/>
        <v>            -</v>
      </c>
      <c r="H76" s="64" t="str">
        <f t="shared" si="39"/>
        <v>            -</v>
      </c>
      <c r="I76" s="65" t="str">
        <f t="shared" si="31"/>
        <v>            -</v>
      </c>
      <c r="J76" s="65">
        <f t="shared" si="40"/>
        <v>8295.010977056034</v>
      </c>
      <c r="K76" s="66" t="str">
        <f t="shared" si="41"/>
        <v>            -</v>
      </c>
      <c r="L76" s="38">
        <f t="shared" si="42"/>
        <v>2.016581217649678</v>
      </c>
      <c r="M76" s="6"/>
      <c r="N76" s="39">
        <f t="shared" si="55"/>
        <v>5.300000000000003</v>
      </c>
      <c r="O76" s="31">
        <f t="shared" si="43"/>
        <v>204.8744324336023</v>
      </c>
      <c r="P76" s="40" t="str">
        <f t="shared" si="44"/>
        <v>&gt; 200</v>
      </c>
      <c r="Q76" s="32">
        <f t="shared" si="45"/>
        <v>1440</v>
      </c>
      <c r="R76" s="31">
        <f t="shared" si="46"/>
        <v>1440</v>
      </c>
      <c r="S76" s="33" t="str">
        <f t="shared" si="32"/>
        <v>            -</v>
      </c>
      <c r="T76" s="34" t="str">
        <f t="shared" si="47"/>
        <v>            -</v>
      </c>
      <c r="U76" s="64">
        <f t="shared" si="48"/>
        <v>10582.291490799213</v>
      </c>
      <c r="V76" s="65" t="str">
        <f t="shared" si="33"/>
        <v>            -</v>
      </c>
      <c r="W76" s="65">
        <f t="shared" si="49"/>
        <v>10582.291490799213</v>
      </c>
      <c r="X76" s="66" t="str">
        <f t="shared" si="50"/>
        <v>            -</v>
      </c>
      <c r="Y76" s="38">
        <f t="shared" si="51"/>
        <v>1.5816610873299994</v>
      </c>
    </row>
    <row r="77" spans="1:25" ht="21" hidden="1">
      <c r="A77" s="42">
        <f t="shared" si="54"/>
        <v>5.5000000000000036</v>
      </c>
      <c r="B77" s="43">
        <f t="shared" si="34"/>
        <v>271.0671384665758</v>
      </c>
      <c r="C77" s="44" t="str">
        <f t="shared" si="35"/>
        <v>&gt; 240</v>
      </c>
      <c r="D77" s="45" t="str">
        <f t="shared" si="36"/>
        <v>            -</v>
      </c>
      <c r="E77" s="43">
        <f t="shared" si="37"/>
        <v>1440</v>
      </c>
      <c r="F77" s="46" t="str">
        <f t="shared" si="30"/>
        <v>            -</v>
      </c>
      <c r="G77" s="47" t="str">
        <f t="shared" si="38"/>
        <v>            -</v>
      </c>
      <c r="H77" s="61" t="str">
        <f t="shared" si="39"/>
        <v>            -</v>
      </c>
      <c r="I77" s="62" t="str">
        <f t="shared" si="31"/>
        <v>            -</v>
      </c>
      <c r="J77" s="62">
        <f t="shared" si="40"/>
        <v>8295.010977056034</v>
      </c>
      <c r="K77" s="63" t="str">
        <f t="shared" si="41"/>
        <v>            -</v>
      </c>
      <c r="L77" s="51">
        <f t="shared" si="42"/>
        <v>2.092678622089288</v>
      </c>
      <c r="M77" s="6"/>
      <c r="N77" s="42">
        <f t="shared" si="55"/>
        <v>5.5000000000000036</v>
      </c>
      <c r="O77" s="43">
        <f t="shared" si="43"/>
        <v>212.6055430914741</v>
      </c>
      <c r="P77" s="44" t="str">
        <f t="shared" si="44"/>
        <v>&gt; 200</v>
      </c>
      <c r="Q77" s="45">
        <f t="shared" si="45"/>
        <v>1440</v>
      </c>
      <c r="R77" s="43">
        <f t="shared" si="46"/>
        <v>1440</v>
      </c>
      <c r="S77" s="46" t="str">
        <f t="shared" si="32"/>
        <v>            -</v>
      </c>
      <c r="T77" s="47" t="str">
        <f t="shared" si="47"/>
        <v>            -</v>
      </c>
      <c r="U77" s="61">
        <f t="shared" si="48"/>
        <v>10582.291490799213</v>
      </c>
      <c r="V77" s="62" t="str">
        <f t="shared" si="33"/>
        <v>            -</v>
      </c>
      <c r="W77" s="62">
        <f t="shared" si="49"/>
        <v>10582.291490799213</v>
      </c>
      <c r="X77" s="63" t="str">
        <f t="shared" si="50"/>
        <v>            -</v>
      </c>
      <c r="Y77" s="51">
        <f t="shared" si="51"/>
        <v>1.641346411380188</v>
      </c>
    </row>
    <row r="78" spans="1:25" ht="21" hidden="1">
      <c r="A78" s="52">
        <f t="shared" si="54"/>
        <v>5.700000000000004</v>
      </c>
      <c r="B78" s="53">
        <f t="shared" si="34"/>
        <v>280.92412531990584</v>
      </c>
      <c r="C78" s="54" t="str">
        <f t="shared" si="35"/>
        <v>&gt; 240</v>
      </c>
      <c r="D78" s="32" t="str">
        <f t="shared" si="36"/>
        <v>            -</v>
      </c>
      <c r="E78" s="31">
        <f t="shared" si="37"/>
        <v>1440</v>
      </c>
      <c r="F78" s="33" t="str">
        <f t="shared" si="30"/>
        <v>            -</v>
      </c>
      <c r="G78" s="34" t="str">
        <f t="shared" si="38"/>
        <v>            -</v>
      </c>
      <c r="H78" s="64" t="str">
        <f t="shared" si="39"/>
        <v>            -</v>
      </c>
      <c r="I78" s="65" t="str">
        <f t="shared" si="31"/>
        <v>            -</v>
      </c>
      <c r="J78" s="65">
        <f t="shared" si="40"/>
        <v>8295.010977056034</v>
      </c>
      <c r="K78" s="66" t="str">
        <f t="shared" si="41"/>
        <v>            -</v>
      </c>
      <c r="L78" s="38">
        <f t="shared" si="42"/>
        <v>2.1687760265288984</v>
      </c>
      <c r="M78" s="6"/>
      <c r="N78" s="52">
        <f t="shared" si="55"/>
        <v>5.700000000000004</v>
      </c>
      <c r="O78" s="53">
        <f t="shared" si="43"/>
        <v>220.33665374934586</v>
      </c>
      <c r="P78" s="54" t="str">
        <f t="shared" si="44"/>
        <v>&gt; 200</v>
      </c>
      <c r="Q78" s="32">
        <f t="shared" si="45"/>
        <v>1440</v>
      </c>
      <c r="R78" s="31">
        <f t="shared" si="46"/>
        <v>1440</v>
      </c>
      <c r="S78" s="33" t="str">
        <f t="shared" si="32"/>
        <v>            -</v>
      </c>
      <c r="T78" s="34" t="str">
        <f t="shared" si="47"/>
        <v>            -</v>
      </c>
      <c r="U78" s="64">
        <f t="shared" si="48"/>
        <v>10582.291490799213</v>
      </c>
      <c r="V78" s="65" t="str">
        <f t="shared" si="33"/>
        <v>            -</v>
      </c>
      <c r="W78" s="65">
        <f t="shared" si="49"/>
        <v>10582.291490799213</v>
      </c>
      <c r="X78" s="66" t="str">
        <f t="shared" si="50"/>
        <v>            -</v>
      </c>
      <c r="Y78" s="38">
        <f t="shared" si="51"/>
        <v>1.7010317354303766</v>
      </c>
    </row>
    <row r="79" spans="1:25" ht="21" hidden="1">
      <c r="A79" s="39">
        <f t="shared" si="54"/>
        <v>5.900000000000004</v>
      </c>
      <c r="B79" s="31">
        <f t="shared" si="34"/>
        <v>290.78111217323584</v>
      </c>
      <c r="C79" s="40" t="str">
        <f t="shared" si="35"/>
        <v>&gt; 240</v>
      </c>
      <c r="D79" s="32" t="str">
        <f t="shared" si="36"/>
        <v>            -</v>
      </c>
      <c r="E79" s="31">
        <f t="shared" si="37"/>
        <v>1440</v>
      </c>
      <c r="F79" s="33" t="str">
        <f t="shared" si="30"/>
        <v>            -</v>
      </c>
      <c r="G79" s="34" t="str">
        <f t="shared" si="38"/>
        <v>            -</v>
      </c>
      <c r="H79" s="64" t="str">
        <f t="shared" si="39"/>
        <v>            -</v>
      </c>
      <c r="I79" s="65" t="str">
        <f t="shared" si="31"/>
        <v>            -</v>
      </c>
      <c r="J79" s="65">
        <f t="shared" si="40"/>
        <v>8295.010977056034</v>
      </c>
      <c r="K79" s="66" t="str">
        <f t="shared" si="41"/>
        <v>            -</v>
      </c>
      <c r="L79" s="38">
        <f t="shared" si="42"/>
        <v>2.2448734309685086</v>
      </c>
      <c r="M79" s="6"/>
      <c r="N79" s="39">
        <f t="shared" si="55"/>
        <v>5.900000000000004</v>
      </c>
      <c r="O79" s="31">
        <f t="shared" si="43"/>
        <v>228.06776440721765</v>
      </c>
      <c r="P79" s="40" t="str">
        <f t="shared" si="44"/>
        <v>&gt; 200</v>
      </c>
      <c r="Q79" s="32">
        <f t="shared" si="45"/>
        <v>1440</v>
      </c>
      <c r="R79" s="31">
        <f t="shared" si="46"/>
        <v>1440</v>
      </c>
      <c r="S79" s="33" t="str">
        <f t="shared" si="32"/>
        <v>            -</v>
      </c>
      <c r="T79" s="34" t="str">
        <f t="shared" si="47"/>
        <v>            -</v>
      </c>
      <c r="U79" s="64">
        <f t="shared" si="48"/>
        <v>10582.291490799213</v>
      </c>
      <c r="V79" s="65" t="str">
        <f t="shared" si="33"/>
        <v>            -</v>
      </c>
      <c r="W79" s="65">
        <f t="shared" si="49"/>
        <v>10582.291490799213</v>
      </c>
      <c r="X79" s="66" t="str">
        <f t="shared" si="50"/>
        <v>            -</v>
      </c>
      <c r="Y79" s="38">
        <f t="shared" si="51"/>
        <v>1.7607170594805654</v>
      </c>
    </row>
    <row r="80" spans="1:25" ht="21" hidden="1">
      <c r="A80" s="39">
        <f t="shared" si="54"/>
        <v>6.100000000000004</v>
      </c>
      <c r="B80" s="31">
        <f t="shared" si="34"/>
        <v>300.63809902656595</v>
      </c>
      <c r="C80" s="40" t="str">
        <f t="shared" si="35"/>
        <v>&gt; 300</v>
      </c>
      <c r="D80" s="32" t="str">
        <f t="shared" si="36"/>
        <v>            -</v>
      </c>
      <c r="E80" s="31" t="str">
        <f t="shared" si="37"/>
        <v>            -</v>
      </c>
      <c r="F80" s="33" t="str">
        <f t="shared" si="30"/>
        <v>            -</v>
      </c>
      <c r="G80" s="34" t="str">
        <f t="shared" si="38"/>
        <v>            -</v>
      </c>
      <c r="H80" s="64" t="str">
        <f t="shared" si="39"/>
        <v>            -</v>
      </c>
      <c r="I80" s="65" t="str">
        <f t="shared" si="31"/>
        <v>            -</v>
      </c>
      <c r="J80" s="65" t="str">
        <f t="shared" si="40"/>
        <v>            -</v>
      </c>
      <c r="K80" s="66" t="str">
        <f t="shared" si="41"/>
        <v>            -</v>
      </c>
      <c r="L80" s="38">
        <f t="shared" si="42"/>
        <v>2.32097083540812</v>
      </c>
      <c r="M80" s="6"/>
      <c r="N80" s="39">
        <f t="shared" si="55"/>
        <v>6.100000000000004</v>
      </c>
      <c r="O80" s="31">
        <f t="shared" si="43"/>
        <v>235.79887506508948</v>
      </c>
      <c r="P80" s="40" t="str">
        <f t="shared" si="44"/>
        <v>&gt; 200</v>
      </c>
      <c r="Q80" s="32">
        <f t="shared" si="45"/>
        <v>1440</v>
      </c>
      <c r="R80" s="31">
        <f t="shared" si="46"/>
        <v>1440</v>
      </c>
      <c r="S80" s="33" t="str">
        <f t="shared" si="32"/>
        <v>            -</v>
      </c>
      <c r="T80" s="34" t="str">
        <f t="shared" si="47"/>
        <v>            -</v>
      </c>
      <c r="U80" s="64">
        <f t="shared" si="48"/>
        <v>10582.291490799213</v>
      </c>
      <c r="V80" s="65" t="str">
        <f t="shared" si="33"/>
        <v>            -</v>
      </c>
      <c r="W80" s="65">
        <f t="shared" si="49"/>
        <v>10582.291490799213</v>
      </c>
      <c r="X80" s="66" t="str">
        <f t="shared" si="50"/>
        <v>            -</v>
      </c>
      <c r="Y80" s="38">
        <f t="shared" si="51"/>
        <v>1.8204023835307543</v>
      </c>
    </row>
    <row r="81" spans="1:25" ht="21" hidden="1">
      <c r="A81" s="39">
        <f>A80+0.2</f>
        <v>6.300000000000004</v>
      </c>
      <c r="B81" s="31">
        <f t="shared" si="34"/>
        <v>310.49508587989595</v>
      </c>
      <c r="C81" s="40" t="str">
        <f t="shared" si="35"/>
        <v>&gt; 300</v>
      </c>
      <c r="D81" s="32" t="str">
        <f t="shared" si="36"/>
        <v>            -</v>
      </c>
      <c r="E81" s="31" t="str">
        <f t="shared" si="37"/>
        <v>            -</v>
      </c>
      <c r="F81" s="33" t="str">
        <f t="shared" si="30"/>
        <v>            -</v>
      </c>
      <c r="G81" s="34" t="str">
        <f t="shared" si="38"/>
        <v>            -</v>
      </c>
      <c r="H81" s="64" t="str">
        <f t="shared" si="39"/>
        <v>            -</v>
      </c>
      <c r="I81" s="65" t="str">
        <f t="shared" si="31"/>
        <v>            -</v>
      </c>
      <c r="J81" s="65" t="str">
        <f t="shared" si="40"/>
        <v>            -</v>
      </c>
      <c r="K81" s="66" t="str">
        <f t="shared" si="41"/>
        <v>            -</v>
      </c>
      <c r="L81" s="38">
        <f t="shared" si="42"/>
        <v>2.39706823984773</v>
      </c>
      <c r="M81" s="6"/>
      <c r="N81" s="39">
        <f>N80+0.2</f>
        <v>6.300000000000004</v>
      </c>
      <c r="O81" s="31">
        <f t="shared" si="43"/>
        <v>243.52998572296124</v>
      </c>
      <c r="P81" s="40" t="str">
        <f t="shared" si="44"/>
        <v>&gt; 240</v>
      </c>
      <c r="Q81" s="32" t="str">
        <f t="shared" si="45"/>
        <v>            -</v>
      </c>
      <c r="R81" s="31">
        <f t="shared" si="46"/>
        <v>1440</v>
      </c>
      <c r="S81" s="33" t="str">
        <f t="shared" si="32"/>
        <v>            -</v>
      </c>
      <c r="T81" s="34" t="str">
        <f t="shared" si="47"/>
        <v>            -</v>
      </c>
      <c r="U81" s="64" t="str">
        <f t="shared" si="48"/>
        <v>            -</v>
      </c>
      <c r="V81" s="65" t="str">
        <f t="shared" si="33"/>
        <v>            -</v>
      </c>
      <c r="W81" s="65">
        <f t="shared" si="49"/>
        <v>10582.291490799213</v>
      </c>
      <c r="X81" s="66" t="str">
        <f t="shared" si="50"/>
        <v>            -</v>
      </c>
      <c r="Y81" s="38">
        <f t="shared" si="51"/>
        <v>1.8800877075809428</v>
      </c>
    </row>
    <row r="82" spans="1:25" ht="21.75" hidden="1" thickBot="1">
      <c r="A82" s="92">
        <f>A81+0.2</f>
        <v>6.500000000000004</v>
      </c>
      <c r="B82" s="67">
        <f t="shared" si="34"/>
        <v>320.35207273322595</v>
      </c>
      <c r="C82" s="68" t="str">
        <f t="shared" si="35"/>
        <v>&gt; 300</v>
      </c>
      <c r="D82" s="69" t="str">
        <f t="shared" si="36"/>
        <v>            -</v>
      </c>
      <c r="E82" s="67" t="str">
        <f t="shared" si="37"/>
        <v>            -</v>
      </c>
      <c r="F82" s="70" t="str">
        <f t="shared" si="30"/>
        <v>            -</v>
      </c>
      <c r="G82" s="71" t="str">
        <f t="shared" si="38"/>
        <v>            -</v>
      </c>
      <c r="H82" s="64" t="str">
        <f t="shared" si="39"/>
        <v>            -</v>
      </c>
      <c r="I82" s="65" t="str">
        <f t="shared" si="31"/>
        <v>            -</v>
      </c>
      <c r="J82" s="65" t="str">
        <f t="shared" si="40"/>
        <v>            -</v>
      </c>
      <c r="K82" s="66" t="str">
        <f t="shared" si="41"/>
        <v>            -</v>
      </c>
      <c r="L82" s="72">
        <f t="shared" si="42"/>
        <v>2.47316564428734</v>
      </c>
      <c r="M82" s="78"/>
      <c r="N82" s="92">
        <f>N81+0.2</f>
        <v>6.500000000000004</v>
      </c>
      <c r="O82" s="67">
        <f t="shared" si="43"/>
        <v>251.261096380833</v>
      </c>
      <c r="P82" s="68" t="str">
        <f t="shared" si="44"/>
        <v>&gt; 240</v>
      </c>
      <c r="Q82" s="69" t="str">
        <f t="shared" si="45"/>
        <v>            -</v>
      </c>
      <c r="R82" s="67">
        <f t="shared" si="46"/>
        <v>1440</v>
      </c>
      <c r="S82" s="70" t="str">
        <f t="shared" si="32"/>
        <v>            -</v>
      </c>
      <c r="T82" s="71" t="str">
        <f t="shared" si="47"/>
        <v>            -</v>
      </c>
      <c r="U82" s="64" t="str">
        <f t="shared" si="48"/>
        <v>            -</v>
      </c>
      <c r="V82" s="65" t="str">
        <f t="shared" si="33"/>
        <v>            -</v>
      </c>
      <c r="W82" s="65">
        <f t="shared" si="49"/>
        <v>10582.291490799213</v>
      </c>
      <c r="X82" s="66" t="str">
        <f t="shared" si="50"/>
        <v>            -</v>
      </c>
      <c r="Y82" s="72">
        <f t="shared" si="51"/>
        <v>1.9397730316311315</v>
      </c>
    </row>
    <row r="83" spans="1:24" ht="21" hidden="1">
      <c r="A83" s="163" t="s">
        <v>31</v>
      </c>
      <c r="B83" s="164"/>
      <c r="C83" s="74"/>
      <c r="D83" s="9"/>
      <c r="E83" s="9"/>
      <c r="F83" s="9"/>
      <c r="G83" s="9"/>
      <c r="H83" s="75">
        <f>240*RJ3/100</f>
        <v>4.869642286657203</v>
      </c>
      <c r="I83" s="76">
        <f>200*RJ3/100</f>
        <v>4.058035238881002</v>
      </c>
      <c r="J83" s="75">
        <f>300*RJ3/100</f>
        <v>6.087052858321504</v>
      </c>
      <c r="K83" s="77">
        <f>I83</f>
        <v>4.058035238881002</v>
      </c>
      <c r="L83" s="38"/>
      <c r="M83" s="6"/>
      <c r="N83" s="163" t="s">
        <v>31</v>
      </c>
      <c r="O83" s="164"/>
      <c r="P83" s="74"/>
      <c r="Q83" s="9"/>
      <c r="R83" s="9"/>
      <c r="S83" s="9"/>
      <c r="T83" s="9"/>
      <c r="U83" s="75">
        <f>240*RJ4/100</f>
        <v>6.208681019347024</v>
      </c>
      <c r="V83" s="76">
        <f>200*RJ4/100</f>
        <v>5.173900849455853</v>
      </c>
      <c r="W83" s="75">
        <f>300*RJ4/100</f>
        <v>7.760851274183779</v>
      </c>
      <c r="X83" s="77">
        <f>V83</f>
        <v>5.173900849455853</v>
      </c>
    </row>
    <row r="84" spans="1:24" ht="21.75" hidden="1" thickBot="1">
      <c r="A84" s="165" t="s">
        <v>32</v>
      </c>
      <c r="B84" s="166"/>
      <c r="C84" s="68"/>
      <c r="D84" s="78"/>
      <c r="E84" s="78"/>
      <c r="F84" s="78"/>
      <c r="G84" s="78"/>
      <c r="H84" s="79">
        <f>0.6*FY*Area3</f>
        <v>8295.010977056034</v>
      </c>
      <c r="I84" s="79">
        <f>-IF((k*I83*100/RJ3)&lt;=CC,FY*(1-0.5*(k*I83*100/RJ3/CC)^2)/(5/3+3/8*(k*I83*100/RJ3/CC)-1/8*(k*I83*100/RJ3/CC)^3),12*PI()^2*E/23/(k*I83*100/RJ3)^2)*Area3</f>
        <v>-1512.7870721587228</v>
      </c>
      <c r="J84" s="80">
        <f>H84</f>
        <v>8295.010977056034</v>
      </c>
      <c r="K84" s="81">
        <f>I84/IF((k*I83*100/RJ3)&gt;120,1.6-I83*100/RJ3/200,1)</f>
        <v>-2521.3117869312046</v>
      </c>
      <c r="L84" s="72"/>
      <c r="M84" s="78"/>
      <c r="N84" s="165" t="s">
        <v>32</v>
      </c>
      <c r="O84" s="166"/>
      <c r="P84" s="68"/>
      <c r="Q84" s="78"/>
      <c r="R84" s="78"/>
      <c r="S84" s="78"/>
      <c r="T84" s="78"/>
      <c r="U84" s="79">
        <f>0.6*FY*Area4</f>
        <v>10582.291490799213</v>
      </c>
      <c r="V84" s="79">
        <f>-IF((k*V83*100/RJ4)&lt;=CC,FY*(1-0.5*(k*V83*100/RJ4/CC)^2)/(5/3+3/8*(k*V83*100/RJ4/CC)-1/8*(k*V83*100/RJ4/CC)^3),12*PI()^2*E/23/(k*V83*100/RJ4)^2)*Area4</f>
        <v>-1929.9255667504788</v>
      </c>
      <c r="W84" s="80">
        <f>U84</f>
        <v>10582.291490799213</v>
      </c>
      <c r="X84" s="81">
        <f>V84/IF((k*V83*100/RJ4)&gt;120,1.6-V83*100/RJ4/200,1)</f>
        <v>-3216.5426112507976</v>
      </c>
    </row>
  </sheetData>
  <sheetProtection password="EC60" sheet="1" objects="1" scenarios="1" selectLockedCells="1"/>
  <mergeCells count="29">
    <mergeCell ref="A83:B83"/>
    <mergeCell ref="A84:B84"/>
    <mergeCell ref="A43:B43"/>
    <mergeCell ref="A44:B44"/>
    <mergeCell ref="A49:A50"/>
    <mergeCell ref="N43:O43"/>
    <mergeCell ref="N44:O44"/>
    <mergeCell ref="N83:O83"/>
    <mergeCell ref="N84:O84"/>
    <mergeCell ref="N49:N50"/>
    <mergeCell ref="A8:A9"/>
    <mergeCell ref="N8:N9"/>
    <mergeCell ref="D49:E49"/>
    <mergeCell ref="F49:G49"/>
    <mergeCell ref="H49:I49"/>
    <mergeCell ref="J49:K49"/>
    <mergeCell ref="D8:E8"/>
    <mergeCell ref="F8:G8"/>
    <mergeCell ref="J8:K8"/>
    <mergeCell ref="H8:I8"/>
    <mergeCell ref="V5:W5"/>
    <mergeCell ref="U8:V8"/>
    <mergeCell ref="W8:X8"/>
    <mergeCell ref="Q49:R49"/>
    <mergeCell ref="S49:T49"/>
    <mergeCell ref="U49:V49"/>
    <mergeCell ref="W49:X49"/>
    <mergeCell ref="Q8:R8"/>
    <mergeCell ref="S8:T8"/>
  </mergeCells>
  <printOptions horizontalCentered="1" verticalCentered="1"/>
  <pageMargins left="0.6692913385826772" right="0.2755905511811024" top="0.5905511811023623" bottom="0.4724409448818898" header="0" footer="0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H201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"/>
    </sheetView>
  </sheetViews>
  <sheetFormatPr defaultColWidth="9.00390625" defaultRowHeight="12.75"/>
  <cols>
    <col min="1" max="1" width="3.875" style="2" bestFit="1" customWidth="1"/>
    <col min="2" max="2" width="18.875" style="2" customWidth="1"/>
    <col min="3" max="8" width="9.00390625" style="2" customWidth="1"/>
    <col min="9" max="16384" width="9.00390625" style="2" customWidth="1"/>
  </cols>
  <sheetData>
    <row r="1" spans="1:8" ht="132" thickBot="1">
      <c r="A1" s="125"/>
      <c r="B1" s="126" t="s">
        <v>21</v>
      </c>
      <c r="C1" s="127" t="s">
        <v>22</v>
      </c>
      <c r="D1" s="127" t="s">
        <v>23</v>
      </c>
      <c r="E1" s="127" t="s">
        <v>24</v>
      </c>
      <c r="F1" s="127" t="s">
        <v>27</v>
      </c>
      <c r="G1" s="127" t="s">
        <v>25</v>
      </c>
      <c r="H1" s="128" t="s">
        <v>26</v>
      </c>
    </row>
    <row r="2" spans="1:8" ht="21.75">
      <c r="A2" s="129">
        <v>1</v>
      </c>
      <c r="B2" s="130" t="str">
        <f>"OD. "&amp;TEXT(C2,"0.0")&amp;" x "&amp;TEXT(D2,"0.0")&amp;" mm."</f>
        <v>OD. 21.7 x 2.0 mm.</v>
      </c>
      <c r="C2" s="131">
        <v>21.7</v>
      </c>
      <c r="D2" s="131">
        <v>1.9999999999999996</v>
      </c>
      <c r="E2" s="132">
        <f>C2-2*D2</f>
        <v>17.7</v>
      </c>
      <c r="F2" s="132">
        <f>PI()/4*(C2^2-E2^2)/100</f>
        <v>1.2377875055143788</v>
      </c>
      <c r="G2" s="132">
        <f>SQRT(C2^2+E2^2)/40</f>
        <v>0.7000803525310505</v>
      </c>
      <c r="H2" s="133">
        <f>F2*0.00785*100</f>
        <v>0.9716631918287872</v>
      </c>
    </row>
    <row r="3" spans="1:8" ht="21.75">
      <c r="A3" s="134">
        <v>2</v>
      </c>
      <c r="B3" s="121" t="str">
        <f aca="true" t="shared" si="0" ref="B3:B51">"OD. "&amp;TEXT(C3,"0.0")&amp;" x "&amp;TEXT(D3,"0.0")&amp;" mm."</f>
        <v>OD. 27.2 x 2.3 mm.</v>
      </c>
      <c r="C3" s="122">
        <v>27.200000000000003</v>
      </c>
      <c r="D3" s="122">
        <v>2.300000000000002</v>
      </c>
      <c r="E3" s="120">
        <f>C3-2*D3</f>
        <v>22.599999999999998</v>
      </c>
      <c r="F3" s="120">
        <f>PI()/4*(C3^2-E3^2)/100</f>
        <v>1.7991901127108767</v>
      </c>
      <c r="G3" s="120">
        <f>SQRT(C3^2+E3^2)/40</f>
        <v>0.8840955830678038</v>
      </c>
      <c r="H3" s="135">
        <f aca="true" t="shared" si="1" ref="H3:H66">F3*0.00785*100</f>
        <v>1.4123642384780382</v>
      </c>
    </row>
    <row r="4" spans="1:8" ht="21.75">
      <c r="A4" s="134">
        <v>3</v>
      </c>
      <c r="B4" s="121" t="str">
        <f t="shared" si="0"/>
        <v>OD. 34.0 x 2.3 mm.</v>
      </c>
      <c r="C4" s="122">
        <v>34</v>
      </c>
      <c r="D4" s="122">
        <v>2.3</v>
      </c>
      <c r="E4" s="120">
        <f>C4-2*D4</f>
        <v>29.4</v>
      </c>
      <c r="F4" s="120">
        <f>PI()/4*(C4^2-E4^2)/100</f>
        <v>2.290535203732319</v>
      </c>
      <c r="G4" s="120">
        <f>SQRT(C4^2+E4^2)/40</f>
        <v>1.123710371937538</v>
      </c>
      <c r="H4" s="135">
        <f t="shared" si="1"/>
        <v>1.79807013492987</v>
      </c>
    </row>
    <row r="5" spans="1:8" ht="21.75">
      <c r="A5" s="134">
        <v>4</v>
      </c>
      <c r="B5" s="121" t="str">
        <f t="shared" si="0"/>
        <v>OD. 42.7 x 2.3 mm.</v>
      </c>
      <c r="C5" s="122">
        <v>42.7</v>
      </c>
      <c r="D5" s="122">
        <v>2.3</v>
      </c>
      <c r="E5" s="123">
        <f>C5-2*D5</f>
        <v>38.1</v>
      </c>
      <c r="F5" s="120">
        <f>PI()/4*(C5^2-E5^2)/100</f>
        <v>2.9191678937156365</v>
      </c>
      <c r="G5" s="120">
        <f>SQRT(C5^2+E5^2)/40</f>
        <v>1.4306685500142933</v>
      </c>
      <c r="H5" s="135">
        <f t="shared" si="1"/>
        <v>2.2915467965667746</v>
      </c>
    </row>
    <row r="6" spans="1:8" ht="21.75">
      <c r="A6" s="134">
        <v>5</v>
      </c>
      <c r="B6" s="121" t="str">
        <f t="shared" si="0"/>
        <v>OD. 48.6 x 2.3 mm.</v>
      </c>
      <c r="C6" s="122">
        <v>48.6</v>
      </c>
      <c r="D6" s="122">
        <v>2.3</v>
      </c>
      <c r="E6" s="123">
        <f aca="true" t="shared" si="2" ref="E6:E51">C6-2*D6</f>
        <v>44</v>
      </c>
      <c r="F6" s="123">
        <f aca="true" t="shared" si="3" ref="F6:F51">PI()/4*(C6^2-E6^2)/100</f>
        <v>3.345482016807771</v>
      </c>
      <c r="G6" s="123">
        <f aca="true" t="shared" si="4" ref="G6:G51">SQRT(C6^2+E6^2)/40</f>
        <v>1.638970713588257</v>
      </c>
      <c r="H6" s="135">
        <f t="shared" si="1"/>
        <v>2.6262033831941</v>
      </c>
    </row>
    <row r="7" spans="1:8" ht="21.75">
      <c r="A7" s="134">
        <v>6</v>
      </c>
      <c r="B7" s="121" t="str">
        <f t="shared" si="0"/>
        <v>OD. 48.6 x 3.2 mm.</v>
      </c>
      <c r="C7" s="122">
        <v>48.6</v>
      </c>
      <c r="D7" s="122">
        <v>3.200000000000003</v>
      </c>
      <c r="E7" s="123">
        <f t="shared" si="2"/>
        <v>42.199999999999996</v>
      </c>
      <c r="F7" s="123">
        <f t="shared" si="3"/>
        <v>4.564105807135254</v>
      </c>
      <c r="G7" s="123">
        <f t="shared" si="4"/>
        <v>1.609114663409665</v>
      </c>
      <c r="H7" s="135">
        <f t="shared" si="1"/>
        <v>3.582823058601174</v>
      </c>
    </row>
    <row r="8" spans="1:8" ht="21.75">
      <c r="A8" s="134">
        <v>7</v>
      </c>
      <c r="B8" s="121" t="str">
        <f t="shared" si="0"/>
        <v>OD. 60.5 x 3.2 mm.</v>
      </c>
      <c r="C8" s="122">
        <v>60.5</v>
      </c>
      <c r="D8" s="122">
        <v>3.1999999999999984</v>
      </c>
      <c r="E8" s="123">
        <f t="shared" si="2"/>
        <v>54.1</v>
      </c>
      <c r="F8" s="123">
        <f t="shared" si="3"/>
        <v>5.760424289622246</v>
      </c>
      <c r="G8" s="123">
        <f t="shared" si="4"/>
        <v>2.029017619440501</v>
      </c>
      <c r="H8" s="135">
        <f t="shared" si="1"/>
        <v>4.521933067353463</v>
      </c>
    </row>
    <row r="9" spans="1:8" ht="21.75">
      <c r="A9" s="134">
        <v>8</v>
      </c>
      <c r="B9" s="121" t="str">
        <f t="shared" si="0"/>
        <v>OD. 60.5 x 4.0 mm.</v>
      </c>
      <c r="C9" s="122">
        <v>60.5</v>
      </c>
      <c r="D9" s="122">
        <v>3.999999999999999</v>
      </c>
      <c r="E9" s="123">
        <f t="shared" si="2"/>
        <v>52.5</v>
      </c>
      <c r="F9" s="123">
        <f t="shared" si="3"/>
        <v>7.099999397112932</v>
      </c>
      <c r="G9" s="123">
        <f t="shared" si="4"/>
        <v>2.002576465456438</v>
      </c>
      <c r="H9" s="135">
        <f t="shared" si="1"/>
        <v>5.573499526733651</v>
      </c>
    </row>
    <row r="10" spans="1:8" ht="21.75">
      <c r="A10" s="134">
        <v>9</v>
      </c>
      <c r="B10" s="121" t="str">
        <f t="shared" si="0"/>
        <v>OD. 76.3 x 3.2 mm.</v>
      </c>
      <c r="C10" s="122">
        <v>76.3</v>
      </c>
      <c r="D10" s="122">
        <v>3.1999999999999984</v>
      </c>
      <c r="E10" s="123">
        <f t="shared" si="2"/>
        <v>69.9</v>
      </c>
      <c r="F10" s="123">
        <f t="shared" si="3"/>
        <v>7.348813535277231</v>
      </c>
      <c r="G10" s="123">
        <f t="shared" si="4"/>
        <v>2.5869504247279265</v>
      </c>
      <c r="H10" s="135">
        <f t="shared" si="1"/>
        <v>5.768818625192626</v>
      </c>
    </row>
    <row r="11" spans="1:8" ht="21.75">
      <c r="A11" s="134">
        <v>10</v>
      </c>
      <c r="B11" s="121" t="str">
        <f t="shared" si="0"/>
        <v>OD. 89.1 x 3.2 mm.</v>
      </c>
      <c r="C11" s="122">
        <v>89.1</v>
      </c>
      <c r="D11" s="122">
        <v>3.200000000000003</v>
      </c>
      <c r="E11" s="123">
        <f t="shared" si="2"/>
        <v>82.69999999999999</v>
      </c>
      <c r="F11" s="123">
        <f t="shared" si="3"/>
        <v>8.635609886187627</v>
      </c>
      <c r="G11" s="123">
        <f t="shared" si="4"/>
        <v>3.0391302209678344</v>
      </c>
      <c r="H11" s="135">
        <f t="shared" si="1"/>
        <v>6.778953760657287</v>
      </c>
    </row>
    <row r="12" spans="1:8" ht="21.75">
      <c r="A12" s="134">
        <v>11</v>
      </c>
      <c r="B12" s="121" t="str">
        <f t="shared" si="0"/>
        <v>OD. 76.3 x 4.0 mm.</v>
      </c>
      <c r="C12" s="122">
        <v>76.3</v>
      </c>
      <c r="D12" s="122">
        <v>3.999999999999999</v>
      </c>
      <c r="E12" s="123">
        <f t="shared" si="2"/>
        <v>68.3</v>
      </c>
      <c r="F12" s="123">
        <f t="shared" si="3"/>
        <v>9.085485954181683</v>
      </c>
      <c r="G12" s="123">
        <f t="shared" si="4"/>
        <v>2.5601000956993847</v>
      </c>
      <c r="H12" s="135">
        <f t="shared" si="1"/>
        <v>7.1321064740326205</v>
      </c>
    </row>
    <row r="13" spans="1:8" ht="21.75">
      <c r="A13" s="134">
        <v>12</v>
      </c>
      <c r="B13" s="121" t="str">
        <f t="shared" si="0"/>
        <v>OD. 101.6 x 3.2 mm.</v>
      </c>
      <c r="C13" s="122">
        <v>101.6</v>
      </c>
      <c r="D13" s="122">
        <v>3.200000000000003</v>
      </c>
      <c r="E13" s="123">
        <f t="shared" si="2"/>
        <v>95.19999999999999</v>
      </c>
      <c r="F13" s="123">
        <f t="shared" si="3"/>
        <v>9.892246947623558</v>
      </c>
      <c r="G13" s="123">
        <f t="shared" si="4"/>
        <v>3.480804504708645</v>
      </c>
      <c r="H13" s="135">
        <f t="shared" si="1"/>
        <v>7.765413853884493</v>
      </c>
    </row>
    <row r="14" spans="1:8" ht="21.75">
      <c r="A14" s="134">
        <v>13</v>
      </c>
      <c r="B14" s="121" t="str">
        <f t="shared" si="0"/>
        <v>OD. 89.1 x 4.0 mm.</v>
      </c>
      <c r="C14" s="122">
        <v>89.1</v>
      </c>
      <c r="D14" s="122">
        <v>4.0000000000000036</v>
      </c>
      <c r="E14" s="123">
        <f t="shared" si="2"/>
        <v>81.1</v>
      </c>
      <c r="F14" s="123">
        <f t="shared" si="3"/>
        <v>10.693981392819651</v>
      </c>
      <c r="G14" s="123">
        <f t="shared" si="4"/>
        <v>3.0120611713575802</v>
      </c>
      <c r="H14" s="135">
        <f t="shared" si="1"/>
        <v>8.394775393363425</v>
      </c>
    </row>
    <row r="15" spans="1:8" ht="21.75">
      <c r="A15" s="134">
        <v>14</v>
      </c>
      <c r="B15" s="121" t="str">
        <f t="shared" si="0"/>
        <v>OD. 114.3 x 3.2 mm.</v>
      </c>
      <c r="C15" s="122">
        <v>114.3</v>
      </c>
      <c r="D15" s="122">
        <v>3.200000000000003</v>
      </c>
      <c r="E15" s="123">
        <f t="shared" si="2"/>
        <v>107.89999999999999</v>
      </c>
      <c r="F15" s="123">
        <f t="shared" si="3"/>
        <v>11.168990202042446</v>
      </c>
      <c r="G15" s="123">
        <f t="shared" si="4"/>
        <v>3.929607168662028</v>
      </c>
      <c r="H15" s="135">
        <f t="shared" si="1"/>
        <v>8.767657308603319</v>
      </c>
    </row>
    <row r="16" spans="1:8" ht="21.75">
      <c r="A16" s="134">
        <v>15</v>
      </c>
      <c r="B16" s="121" t="str">
        <f t="shared" si="0"/>
        <v>OD. 101.6 x 4.0 mm.</v>
      </c>
      <c r="C16" s="122">
        <v>101.6</v>
      </c>
      <c r="D16" s="122">
        <v>4.0000000000000036</v>
      </c>
      <c r="E16" s="123">
        <f t="shared" si="2"/>
        <v>93.6</v>
      </c>
      <c r="F16" s="123">
        <f t="shared" si="3"/>
        <v>12.264777719614555</v>
      </c>
      <c r="G16" s="123">
        <f t="shared" si="4"/>
        <v>3.4535778549208933</v>
      </c>
      <c r="H16" s="135">
        <f t="shared" si="1"/>
        <v>9.627850509897424</v>
      </c>
    </row>
    <row r="17" spans="1:8" ht="21.75">
      <c r="A17" s="134">
        <v>16</v>
      </c>
      <c r="B17" s="121" t="str">
        <f t="shared" si="0"/>
        <v>OD. 114.3 x 4.5 mm.</v>
      </c>
      <c r="C17" s="122">
        <v>114.3</v>
      </c>
      <c r="D17" s="122">
        <v>4.500000000000002</v>
      </c>
      <c r="E17" s="123">
        <f t="shared" si="2"/>
        <v>105.3</v>
      </c>
      <c r="F17" s="123">
        <f t="shared" si="3"/>
        <v>15.522609301387165</v>
      </c>
      <c r="G17" s="123">
        <f t="shared" si="4"/>
        <v>3.885275086786005</v>
      </c>
      <c r="H17" s="135">
        <f t="shared" si="1"/>
        <v>12.185248301588922</v>
      </c>
    </row>
    <row r="18" spans="1:8" ht="21.75">
      <c r="A18" s="134">
        <v>17</v>
      </c>
      <c r="B18" s="121" t="str">
        <f t="shared" si="0"/>
        <v>OD. 114.3 x 5.6 mm.</v>
      </c>
      <c r="C18" s="122">
        <v>114.3</v>
      </c>
      <c r="D18" s="122">
        <v>5.599999999999996</v>
      </c>
      <c r="E18" s="123">
        <f t="shared" si="2"/>
        <v>103.10000000000001</v>
      </c>
      <c r="F18" s="123">
        <f t="shared" si="3"/>
        <v>19.123502800931767</v>
      </c>
      <c r="G18" s="123">
        <f t="shared" si="4"/>
        <v>3.8482219920373617</v>
      </c>
      <c r="H18" s="135">
        <f t="shared" si="1"/>
        <v>15.011949698731437</v>
      </c>
    </row>
    <row r="19" spans="1:8" ht="21.75">
      <c r="A19" s="134">
        <v>18</v>
      </c>
      <c r="B19" s="121" t="str">
        <f t="shared" si="0"/>
        <v>OD. 139.8 x 4.5 mm.</v>
      </c>
      <c r="C19" s="122">
        <v>139.8</v>
      </c>
      <c r="D19" s="122">
        <v>4.500000000000002</v>
      </c>
      <c r="E19" s="123">
        <f t="shared" si="2"/>
        <v>130.8</v>
      </c>
      <c r="F19" s="123">
        <f t="shared" si="3"/>
        <v>19.127586871381467</v>
      </c>
      <c r="G19" s="123">
        <f t="shared" si="4"/>
        <v>4.7862224143890355</v>
      </c>
      <c r="H19" s="135">
        <f t="shared" si="1"/>
        <v>15.015155694034451</v>
      </c>
    </row>
    <row r="20" spans="1:8" ht="21.75">
      <c r="A20" s="134">
        <v>19</v>
      </c>
      <c r="B20" s="121" t="str">
        <f t="shared" si="0"/>
        <v>OD. 165.2 x 4.5 mm.</v>
      </c>
      <c r="C20" s="122">
        <v>165.2</v>
      </c>
      <c r="D20" s="122">
        <v>4.500000000000002</v>
      </c>
      <c r="E20" s="123">
        <f t="shared" si="2"/>
        <v>156.2</v>
      </c>
      <c r="F20" s="123">
        <f t="shared" si="3"/>
        <v>22.718427274434607</v>
      </c>
      <c r="G20" s="123">
        <f t="shared" si="4"/>
        <v>5.683830134689107</v>
      </c>
      <c r="H20" s="135">
        <f t="shared" si="1"/>
        <v>17.833965410431166</v>
      </c>
    </row>
    <row r="21" spans="1:8" ht="21.75">
      <c r="A21" s="134">
        <v>20</v>
      </c>
      <c r="B21" s="121" t="str">
        <f t="shared" si="0"/>
        <v>OD. 139.8 x 6.0 mm.</v>
      </c>
      <c r="C21" s="122">
        <v>139.8</v>
      </c>
      <c r="D21" s="122">
        <v>6.000000000000005</v>
      </c>
      <c r="E21" s="123">
        <f t="shared" si="2"/>
        <v>127.8</v>
      </c>
      <c r="F21" s="123">
        <f t="shared" si="3"/>
        <v>25.220705823018893</v>
      </c>
      <c r="G21" s="123">
        <f t="shared" si="4"/>
        <v>4.735298301057707</v>
      </c>
      <c r="H21" s="135">
        <f t="shared" si="1"/>
        <v>19.798254071069827</v>
      </c>
    </row>
    <row r="22" spans="1:8" ht="21.75">
      <c r="A22" s="134">
        <v>21</v>
      </c>
      <c r="B22" s="121" t="str">
        <f t="shared" si="0"/>
        <v>OD. 190.7 x 5.0 mm.</v>
      </c>
      <c r="C22" s="122">
        <v>190.7</v>
      </c>
      <c r="D22" s="122">
        <v>5</v>
      </c>
      <c r="E22" s="123">
        <f t="shared" si="2"/>
        <v>180.7</v>
      </c>
      <c r="F22" s="123">
        <f t="shared" si="3"/>
        <v>29.16968778858126</v>
      </c>
      <c r="G22" s="123">
        <f t="shared" si="4"/>
        <v>6.5678659014934215</v>
      </c>
      <c r="H22" s="135">
        <f t="shared" si="1"/>
        <v>22.898204914036288</v>
      </c>
    </row>
    <row r="23" spans="1:8" ht="21.75">
      <c r="A23" s="134">
        <v>22</v>
      </c>
      <c r="B23" s="121" t="str">
        <f t="shared" si="0"/>
        <v>OD. 165.2 x 6.0 mm.</v>
      </c>
      <c r="C23" s="122">
        <v>165.2</v>
      </c>
      <c r="D23" s="122">
        <v>5.9999999999999964</v>
      </c>
      <c r="E23" s="123">
        <f t="shared" si="2"/>
        <v>153.2</v>
      </c>
      <c r="F23" s="123">
        <f t="shared" si="3"/>
        <v>30.0084930270897</v>
      </c>
      <c r="G23" s="123">
        <f t="shared" si="4"/>
        <v>5.632566022693387</v>
      </c>
      <c r="H23" s="135">
        <f t="shared" si="1"/>
        <v>23.556667026265412</v>
      </c>
    </row>
    <row r="24" spans="1:8" ht="21.75">
      <c r="A24" s="134">
        <v>23</v>
      </c>
      <c r="B24" s="121" t="str">
        <f t="shared" si="0"/>
        <v>OD. 216.3 x 6.0 mm.</v>
      </c>
      <c r="C24" s="122">
        <v>216.29999999999998</v>
      </c>
      <c r="D24" s="122">
        <v>5.9999999999999964</v>
      </c>
      <c r="E24" s="123">
        <f t="shared" si="2"/>
        <v>204.29999999999998</v>
      </c>
      <c r="F24" s="123">
        <f t="shared" si="3"/>
        <v>39.64061610299605</v>
      </c>
      <c r="G24" s="123">
        <f t="shared" si="4"/>
        <v>7.438253323193557</v>
      </c>
      <c r="H24" s="135">
        <f t="shared" si="1"/>
        <v>31.117883640851897</v>
      </c>
    </row>
    <row r="25" spans="1:8" ht="21.75">
      <c r="A25" s="134">
        <v>24</v>
      </c>
      <c r="B25" s="121" t="str">
        <f t="shared" si="0"/>
        <v>OD. 190.7 x 7.0 mm.</v>
      </c>
      <c r="C25" s="122">
        <v>190.7</v>
      </c>
      <c r="D25" s="122">
        <v>6.999999999999993</v>
      </c>
      <c r="E25" s="123">
        <f t="shared" si="2"/>
        <v>176.7</v>
      </c>
      <c r="F25" s="123">
        <f t="shared" si="3"/>
        <v>40.397739932511165</v>
      </c>
      <c r="G25" s="123">
        <f t="shared" si="4"/>
        <v>6.4994894030223636</v>
      </c>
      <c r="H25" s="135">
        <f t="shared" si="1"/>
        <v>31.712225847021262</v>
      </c>
    </row>
    <row r="26" spans="1:8" ht="22.5" thickBot="1">
      <c r="A26" s="136">
        <v>25</v>
      </c>
      <c r="B26" s="137" t="str">
        <f t="shared" si="0"/>
        <v>OD. 216.3 x 8.0 mm.</v>
      </c>
      <c r="C26" s="150">
        <v>216.29999999999998</v>
      </c>
      <c r="D26" s="150">
        <v>7.999999999999989</v>
      </c>
      <c r="E26" s="139">
        <f t="shared" si="2"/>
        <v>200.3</v>
      </c>
      <c r="F26" s="139">
        <f t="shared" si="3"/>
        <v>52.35149997942024</v>
      </c>
      <c r="G26" s="139">
        <f t="shared" si="4"/>
        <v>7.369946573754793</v>
      </c>
      <c r="H26" s="140">
        <f t="shared" si="1"/>
        <v>41.09592748384488</v>
      </c>
    </row>
    <row r="27" spans="1:8" ht="21.75">
      <c r="A27" s="145">
        <v>26</v>
      </c>
      <c r="B27" s="147" t="str">
        <f t="shared" si="0"/>
        <v>OD. 0.0 x 0.0 mm.</v>
      </c>
      <c r="C27" s="148"/>
      <c r="D27" s="148"/>
      <c r="E27" s="149">
        <f t="shared" si="2"/>
        <v>0</v>
      </c>
      <c r="F27" s="149">
        <f t="shared" si="3"/>
        <v>0</v>
      </c>
      <c r="G27" s="149">
        <f t="shared" si="4"/>
        <v>0</v>
      </c>
      <c r="H27" s="146">
        <f t="shared" si="1"/>
        <v>0</v>
      </c>
    </row>
    <row r="28" spans="1:8" ht="21.75">
      <c r="A28" s="134">
        <v>27</v>
      </c>
      <c r="B28" s="121" t="str">
        <f t="shared" si="0"/>
        <v>OD. 0.0 x 0.0 mm.</v>
      </c>
      <c r="C28" s="124"/>
      <c r="D28" s="124"/>
      <c r="E28" s="123">
        <f t="shared" si="2"/>
        <v>0</v>
      </c>
      <c r="F28" s="123">
        <f t="shared" si="3"/>
        <v>0</v>
      </c>
      <c r="G28" s="123">
        <f t="shared" si="4"/>
        <v>0</v>
      </c>
      <c r="H28" s="135">
        <f t="shared" si="1"/>
        <v>0</v>
      </c>
    </row>
    <row r="29" spans="1:8" ht="21.75">
      <c r="A29" s="134">
        <v>28</v>
      </c>
      <c r="B29" s="121" t="str">
        <f t="shared" si="0"/>
        <v>OD. 0.0 x 0.0 mm.</v>
      </c>
      <c r="C29" s="124"/>
      <c r="D29" s="124"/>
      <c r="E29" s="123">
        <f t="shared" si="2"/>
        <v>0</v>
      </c>
      <c r="F29" s="123">
        <f t="shared" si="3"/>
        <v>0</v>
      </c>
      <c r="G29" s="123">
        <f t="shared" si="4"/>
        <v>0</v>
      </c>
      <c r="H29" s="135">
        <f t="shared" si="1"/>
        <v>0</v>
      </c>
    </row>
    <row r="30" spans="1:8" ht="21.75">
      <c r="A30" s="134">
        <v>29</v>
      </c>
      <c r="B30" s="121" t="str">
        <f t="shared" si="0"/>
        <v>OD. 0.0 x 0.0 mm.</v>
      </c>
      <c r="C30" s="124"/>
      <c r="D30" s="124"/>
      <c r="E30" s="123">
        <f t="shared" si="2"/>
        <v>0</v>
      </c>
      <c r="F30" s="123">
        <f t="shared" si="3"/>
        <v>0</v>
      </c>
      <c r="G30" s="123">
        <f t="shared" si="4"/>
        <v>0</v>
      </c>
      <c r="H30" s="135">
        <f t="shared" si="1"/>
        <v>0</v>
      </c>
    </row>
    <row r="31" spans="1:8" ht="21.75">
      <c r="A31" s="134">
        <v>30</v>
      </c>
      <c r="B31" s="121" t="str">
        <f t="shared" si="0"/>
        <v>OD. 0.0 x 0.0 mm.</v>
      </c>
      <c r="C31" s="124"/>
      <c r="D31" s="124"/>
      <c r="E31" s="123">
        <f t="shared" si="2"/>
        <v>0</v>
      </c>
      <c r="F31" s="123">
        <f t="shared" si="3"/>
        <v>0</v>
      </c>
      <c r="G31" s="123">
        <f t="shared" si="4"/>
        <v>0</v>
      </c>
      <c r="H31" s="135">
        <f t="shared" si="1"/>
        <v>0</v>
      </c>
    </row>
    <row r="32" spans="1:8" ht="21.75">
      <c r="A32" s="134">
        <v>31</v>
      </c>
      <c r="B32" s="121" t="str">
        <f t="shared" si="0"/>
        <v>OD. 0.0 x 0.0 mm.</v>
      </c>
      <c r="C32" s="124"/>
      <c r="D32" s="124"/>
      <c r="E32" s="123">
        <f t="shared" si="2"/>
        <v>0</v>
      </c>
      <c r="F32" s="123">
        <f t="shared" si="3"/>
        <v>0</v>
      </c>
      <c r="G32" s="123">
        <f t="shared" si="4"/>
        <v>0</v>
      </c>
      <c r="H32" s="135">
        <f t="shared" si="1"/>
        <v>0</v>
      </c>
    </row>
    <row r="33" spans="1:8" ht="21.75">
      <c r="A33" s="134">
        <v>32</v>
      </c>
      <c r="B33" s="121" t="str">
        <f t="shared" si="0"/>
        <v>OD. 0.0 x 0.0 mm.</v>
      </c>
      <c r="C33" s="124"/>
      <c r="D33" s="124"/>
      <c r="E33" s="123">
        <f t="shared" si="2"/>
        <v>0</v>
      </c>
      <c r="F33" s="123">
        <f t="shared" si="3"/>
        <v>0</v>
      </c>
      <c r="G33" s="123">
        <f t="shared" si="4"/>
        <v>0</v>
      </c>
      <c r="H33" s="135">
        <f t="shared" si="1"/>
        <v>0</v>
      </c>
    </row>
    <row r="34" spans="1:8" ht="21.75">
      <c r="A34" s="134">
        <v>33</v>
      </c>
      <c r="B34" s="121" t="str">
        <f t="shared" si="0"/>
        <v>OD. 0.0 x 0.0 mm.</v>
      </c>
      <c r="C34" s="124"/>
      <c r="D34" s="124"/>
      <c r="E34" s="123">
        <f t="shared" si="2"/>
        <v>0</v>
      </c>
      <c r="F34" s="123">
        <f t="shared" si="3"/>
        <v>0</v>
      </c>
      <c r="G34" s="123">
        <f t="shared" si="4"/>
        <v>0</v>
      </c>
      <c r="H34" s="135">
        <f t="shared" si="1"/>
        <v>0</v>
      </c>
    </row>
    <row r="35" spans="1:8" ht="21.75">
      <c r="A35" s="134">
        <v>34</v>
      </c>
      <c r="B35" s="121" t="str">
        <f t="shared" si="0"/>
        <v>OD. 0.0 x 0.0 mm.</v>
      </c>
      <c r="C35" s="124"/>
      <c r="D35" s="124"/>
      <c r="E35" s="123">
        <f t="shared" si="2"/>
        <v>0</v>
      </c>
      <c r="F35" s="123">
        <f t="shared" si="3"/>
        <v>0</v>
      </c>
      <c r="G35" s="123">
        <f t="shared" si="4"/>
        <v>0</v>
      </c>
      <c r="H35" s="135">
        <f t="shared" si="1"/>
        <v>0</v>
      </c>
    </row>
    <row r="36" spans="1:8" ht="21.75">
      <c r="A36" s="134">
        <v>35</v>
      </c>
      <c r="B36" s="121" t="str">
        <f t="shared" si="0"/>
        <v>OD. 0.0 x 0.0 mm.</v>
      </c>
      <c r="C36" s="124"/>
      <c r="D36" s="124"/>
      <c r="E36" s="123">
        <f t="shared" si="2"/>
        <v>0</v>
      </c>
      <c r="F36" s="123">
        <f t="shared" si="3"/>
        <v>0</v>
      </c>
      <c r="G36" s="123">
        <f t="shared" si="4"/>
        <v>0</v>
      </c>
      <c r="H36" s="135">
        <f t="shared" si="1"/>
        <v>0</v>
      </c>
    </row>
    <row r="37" spans="1:8" ht="21.75">
      <c r="A37" s="134">
        <v>36</v>
      </c>
      <c r="B37" s="121" t="str">
        <f t="shared" si="0"/>
        <v>OD. 0.0 x 0.0 mm.</v>
      </c>
      <c r="C37" s="124"/>
      <c r="D37" s="124"/>
      <c r="E37" s="123">
        <f t="shared" si="2"/>
        <v>0</v>
      </c>
      <c r="F37" s="123">
        <f t="shared" si="3"/>
        <v>0</v>
      </c>
      <c r="G37" s="123">
        <f t="shared" si="4"/>
        <v>0</v>
      </c>
      <c r="H37" s="135">
        <f t="shared" si="1"/>
        <v>0</v>
      </c>
    </row>
    <row r="38" spans="1:8" ht="21.75">
      <c r="A38" s="134">
        <v>37</v>
      </c>
      <c r="B38" s="121" t="str">
        <f t="shared" si="0"/>
        <v>OD. 0.0 x 0.0 mm.</v>
      </c>
      <c r="C38" s="124"/>
      <c r="D38" s="124"/>
      <c r="E38" s="123">
        <f t="shared" si="2"/>
        <v>0</v>
      </c>
      <c r="F38" s="123">
        <f t="shared" si="3"/>
        <v>0</v>
      </c>
      <c r="G38" s="123">
        <f t="shared" si="4"/>
        <v>0</v>
      </c>
      <c r="H38" s="135">
        <f t="shared" si="1"/>
        <v>0</v>
      </c>
    </row>
    <row r="39" spans="1:8" ht="21.75">
      <c r="A39" s="134">
        <v>38</v>
      </c>
      <c r="B39" s="121" t="str">
        <f t="shared" si="0"/>
        <v>OD. 0.0 x 0.0 mm.</v>
      </c>
      <c r="C39" s="124"/>
      <c r="D39" s="124"/>
      <c r="E39" s="123">
        <f t="shared" si="2"/>
        <v>0</v>
      </c>
      <c r="F39" s="123">
        <f t="shared" si="3"/>
        <v>0</v>
      </c>
      <c r="G39" s="123">
        <f t="shared" si="4"/>
        <v>0</v>
      </c>
      <c r="H39" s="135">
        <f t="shared" si="1"/>
        <v>0</v>
      </c>
    </row>
    <row r="40" spans="1:8" ht="21.75">
      <c r="A40" s="134">
        <v>39</v>
      </c>
      <c r="B40" s="121" t="str">
        <f t="shared" si="0"/>
        <v>OD. 0.0 x 0.0 mm.</v>
      </c>
      <c r="C40" s="124"/>
      <c r="D40" s="124"/>
      <c r="E40" s="123">
        <f t="shared" si="2"/>
        <v>0</v>
      </c>
      <c r="F40" s="123">
        <f t="shared" si="3"/>
        <v>0</v>
      </c>
      <c r="G40" s="123">
        <f t="shared" si="4"/>
        <v>0</v>
      </c>
      <c r="H40" s="135">
        <f t="shared" si="1"/>
        <v>0</v>
      </c>
    </row>
    <row r="41" spans="1:8" ht="21.75">
      <c r="A41" s="134">
        <v>40</v>
      </c>
      <c r="B41" s="121" t="str">
        <f t="shared" si="0"/>
        <v>OD. 0.0 x 0.0 mm.</v>
      </c>
      <c r="C41" s="124"/>
      <c r="D41" s="124"/>
      <c r="E41" s="123">
        <f t="shared" si="2"/>
        <v>0</v>
      </c>
      <c r="F41" s="123">
        <f t="shared" si="3"/>
        <v>0</v>
      </c>
      <c r="G41" s="123">
        <f t="shared" si="4"/>
        <v>0</v>
      </c>
      <c r="H41" s="135">
        <f t="shared" si="1"/>
        <v>0</v>
      </c>
    </row>
    <row r="42" spans="1:8" ht="21.75">
      <c r="A42" s="134">
        <v>41</v>
      </c>
      <c r="B42" s="121" t="str">
        <f t="shared" si="0"/>
        <v>OD. 0.0 x 0.0 mm.</v>
      </c>
      <c r="C42" s="124"/>
      <c r="D42" s="124"/>
      <c r="E42" s="123">
        <f t="shared" si="2"/>
        <v>0</v>
      </c>
      <c r="F42" s="123">
        <f t="shared" si="3"/>
        <v>0</v>
      </c>
      <c r="G42" s="123">
        <f t="shared" si="4"/>
        <v>0</v>
      </c>
      <c r="H42" s="135">
        <f t="shared" si="1"/>
        <v>0</v>
      </c>
    </row>
    <row r="43" spans="1:8" ht="21.75">
      <c r="A43" s="134">
        <v>42</v>
      </c>
      <c r="B43" s="121" t="str">
        <f t="shared" si="0"/>
        <v>OD. 0.0 x 0.0 mm.</v>
      </c>
      <c r="C43" s="124"/>
      <c r="D43" s="124"/>
      <c r="E43" s="123">
        <f t="shared" si="2"/>
        <v>0</v>
      </c>
      <c r="F43" s="123">
        <f t="shared" si="3"/>
        <v>0</v>
      </c>
      <c r="G43" s="123">
        <f t="shared" si="4"/>
        <v>0</v>
      </c>
      <c r="H43" s="135">
        <f t="shared" si="1"/>
        <v>0</v>
      </c>
    </row>
    <row r="44" spans="1:8" ht="21.75">
      <c r="A44" s="134">
        <v>43</v>
      </c>
      <c r="B44" s="121" t="str">
        <f t="shared" si="0"/>
        <v>OD. 0.0 x 0.0 mm.</v>
      </c>
      <c r="C44" s="124"/>
      <c r="D44" s="124"/>
      <c r="E44" s="123">
        <f t="shared" si="2"/>
        <v>0</v>
      </c>
      <c r="F44" s="123">
        <f t="shared" si="3"/>
        <v>0</v>
      </c>
      <c r="G44" s="123">
        <f t="shared" si="4"/>
        <v>0</v>
      </c>
      <c r="H44" s="135">
        <f t="shared" si="1"/>
        <v>0</v>
      </c>
    </row>
    <row r="45" spans="1:8" ht="21.75">
      <c r="A45" s="134">
        <v>44</v>
      </c>
      <c r="B45" s="121" t="str">
        <f t="shared" si="0"/>
        <v>OD. 0.0 x 0.0 mm.</v>
      </c>
      <c r="C45" s="124"/>
      <c r="D45" s="124"/>
      <c r="E45" s="123">
        <f t="shared" si="2"/>
        <v>0</v>
      </c>
      <c r="F45" s="123">
        <f t="shared" si="3"/>
        <v>0</v>
      </c>
      <c r="G45" s="123">
        <f t="shared" si="4"/>
        <v>0</v>
      </c>
      <c r="H45" s="135">
        <f t="shared" si="1"/>
        <v>0</v>
      </c>
    </row>
    <row r="46" spans="1:8" ht="21.75">
      <c r="A46" s="134">
        <v>45</v>
      </c>
      <c r="B46" s="121" t="str">
        <f t="shared" si="0"/>
        <v>OD. 0.0 x 0.0 mm.</v>
      </c>
      <c r="C46" s="124"/>
      <c r="D46" s="124"/>
      <c r="E46" s="123">
        <f t="shared" si="2"/>
        <v>0</v>
      </c>
      <c r="F46" s="123">
        <f t="shared" si="3"/>
        <v>0</v>
      </c>
      <c r="G46" s="123">
        <f t="shared" si="4"/>
        <v>0</v>
      </c>
      <c r="H46" s="135">
        <f t="shared" si="1"/>
        <v>0</v>
      </c>
    </row>
    <row r="47" spans="1:8" ht="21.75">
      <c r="A47" s="134">
        <v>46</v>
      </c>
      <c r="B47" s="121" t="str">
        <f t="shared" si="0"/>
        <v>OD. 0.0 x 0.0 mm.</v>
      </c>
      <c r="C47" s="124"/>
      <c r="D47" s="124"/>
      <c r="E47" s="123">
        <f t="shared" si="2"/>
        <v>0</v>
      </c>
      <c r="F47" s="123">
        <f t="shared" si="3"/>
        <v>0</v>
      </c>
      <c r="G47" s="123">
        <f t="shared" si="4"/>
        <v>0</v>
      </c>
      <c r="H47" s="135">
        <f t="shared" si="1"/>
        <v>0</v>
      </c>
    </row>
    <row r="48" spans="1:8" ht="21.75">
      <c r="A48" s="134">
        <v>47</v>
      </c>
      <c r="B48" s="121" t="str">
        <f t="shared" si="0"/>
        <v>OD. 0.0 x 0.0 mm.</v>
      </c>
      <c r="C48" s="124"/>
      <c r="D48" s="124"/>
      <c r="E48" s="123">
        <f t="shared" si="2"/>
        <v>0</v>
      </c>
      <c r="F48" s="123">
        <f t="shared" si="3"/>
        <v>0</v>
      </c>
      <c r="G48" s="123">
        <f t="shared" si="4"/>
        <v>0</v>
      </c>
      <c r="H48" s="135">
        <f t="shared" si="1"/>
        <v>0</v>
      </c>
    </row>
    <row r="49" spans="1:8" ht="21.75">
      <c r="A49" s="134">
        <v>48</v>
      </c>
      <c r="B49" s="121" t="str">
        <f t="shared" si="0"/>
        <v>OD. 0.0 x 0.0 mm.</v>
      </c>
      <c r="C49" s="124"/>
      <c r="D49" s="124"/>
      <c r="E49" s="123">
        <f t="shared" si="2"/>
        <v>0</v>
      </c>
      <c r="F49" s="123">
        <f t="shared" si="3"/>
        <v>0</v>
      </c>
      <c r="G49" s="123">
        <f t="shared" si="4"/>
        <v>0</v>
      </c>
      <c r="H49" s="135">
        <f t="shared" si="1"/>
        <v>0</v>
      </c>
    </row>
    <row r="50" spans="1:8" ht="21.75">
      <c r="A50" s="134">
        <v>49</v>
      </c>
      <c r="B50" s="121" t="str">
        <f t="shared" si="0"/>
        <v>OD. 0.0 x 0.0 mm.</v>
      </c>
      <c r="C50" s="124"/>
      <c r="D50" s="124"/>
      <c r="E50" s="123">
        <f t="shared" si="2"/>
        <v>0</v>
      </c>
      <c r="F50" s="123">
        <f t="shared" si="3"/>
        <v>0</v>
      </c>
      <c r="G50" s="123">
        <f t="shared" si="4"/>
        <v>0</v>
      </c>
      <c r="H50" s="135">
        <f t="shared" si="1"/>
        <v>0</v>
      </c>
    </row>
    <row r="51" spans="1:8" ht="22.5" thickBot="1">
      <c r="A51" s="136">
        <v>50</v>
      </c>
      <c r="B51" s="137" t="str">
        <f t="shared" si="0"/>
        <v>OD. 0.0 x 0.0 mm.</v>
      </c>
      <c r="C51" s="138"/>
      <c r="D51" s="138"/>
      <c r="E51" s="139">
        <f t="shared" si="2"/>
        <v>0</v>
      </c>
      <c r="F51" s="139">
        <f t="shared" si="3"/>
        <v>0</v>
      </c>
      <c r="G51" s="139">
        <f t="shared" si="4"/>
        <v>0</v>
      </c>
      <c r="H51" s="140">
        <f t="shared" si="1"/>
        <v>0</v>
      </c>
    </row>
    <row r="52" spans="1:8" ht="21.75">
      <c r="A52" s="129">
        <v>51</v>
      </c>
      <c r="B52" s="141"/>
      <c r="C52" s="141"/>
      <c r="D52" s="141"/>
      <c r="E52" s="141"/>
      <c r="F52" s="141"/>
      <c r="G52" s="141"/>
      <c r="H52" s="133">
        <f t="shared" si="1"/>
        <v>0</v>
      </c>
    </row>
    <row r="53" spans="1:8" ht="21.75">
      <c r="A53" s="134">
        <v>52</v>
      </c>
      <c r="B53" s="124"/>
      <c r="C53" s="124"/>
      <c r="D53" s="124"/>
      <c r="E53" s="124"/>
      <c r="F53" s="124"/>
      <c r="G53" s="124"/>
      <c r="H53" s="135">
        <f t="shared" si="1"/>
        <v>0</v>
      </c>
    </row>
    <row r="54" spans="1:8" ht="21.75">
      <c r="A54" s="134">
        <v>53</v>
      </c>
      <c r="B54" s="124"/>
      <c r="C54" s="124"/>
      <c r="D54" s="124"/>
      <c r="E54" s="124"/>
      <c r="F54" s="124"/>
      <c r="G54" s="124"/>
      <c r="H54" s="135">
        <f t="shared" si="1"/>
        <v>0</v>
      </c>
    </row>
    <row r="55" spans="1:8" ht="21.75">
      <c r="A55" s="134">
        <v>54</v>
      </c>
      <c r="B55" s="124"/>
      <c r="C55" s="124"/>
      <c r="D55" s="124"/>
      <c r="E55" s="124"/>
      <c r="F55" s="124"/>
      <c r="G55" s="124"/>
      <c r="H55" s="135">
        <f t="shared" si="1"/>
        <v>0</v>
      </c>
    </row>
    <row r="56" spans="1:8" ht="21.75">
      <c r="A56" s="134">
        <v>55</v>
      </c>
      <c r="B56" s="124"/>
      <c r="C56" s="124"/>
      <c r="D56" s="124"/>
      <c r="E56" s="124"/>
      <c r="F56" s="124"/>
      <c r="G56" s="124"/>
      <c r="H56" s="135">
        <f t="shared" si="1"/>
        <v>0</v>
      </c>
    </row>
    <row r="57" spans="1:8" ht="21.75">
      <c r="A57" s="134">
        <v>56</v>
      </c>
      <c r="B57" s="124"/>
      <c r="C57" s="124"/>
      <c r="D57" s="124"/>
      <c r="E57" s="124"/>
      <c r="F57" s="124"/>
      <c r="G57" s="124"/>
      <c r="H57" s="135">
        <f t="shared" si="1"/>
        <v>0</v>
      </c>
    </row>
    <row r="58" spans="1:8" ht="21.75">
      <c r="A58" s="134">
        <v>57</v>
      </c>
      <c r="B58" s="124"/>
      <c r="C58" s="124"/>
      <c r="D58" s="124"/>
      <c r="E58" s="124"/>
      <c r="F58" s="124"/>
      <c r="G58" s="124"/>
      <c r="H58" s="135">
        <f t="shared" si="1"/>
        <v>0</v>
      </c>
    </row>
    <row r="59" spans="1:8" ht="21.75">
      <c r="A59" s="134">
        <v>58</v>
      </c>
      <c r="B59" s="124"/>
      <c r="C59" s="124"/>
      <c r="D59" s="124"/>
      <c r="E59" s="124"/>
      <c r="F59" s="124"/>
      <c r="G59" s="124"/>
      <c r="H59" s="135">
        <f t="shared" si="1"/>
        <v>0</v>
      </c>
    </row>
    <row r="60" spans="1:8" ht="21.75">
      <c r="A60" s="134">
        <v>59</v>
      </c>
      <c r="B60" s="124"/>
      <c r="C60" s="124"/>
      <c r="D60" s="124"/>
      <c r="E60" s="124"/>
      <c r="F60" s="124"/>
      <c r="G60" s="124"/>
      <c r="H60" s="135">
        <f t="shared" si="1"/>
        <v>0</v>
      </c>
    </row>
    <row r="61" spans="1:8" ht="21.75">
      <c r="A61" s="134">
        <v>60</v>
      </c>
      <c r="B61" s="124"/>
      <c r="C61" s="124"/>
      <c r="D61" s="124"/>
      <c r="E61" s="124"/>
      <c r="F61" s="124"/>
      <c r="G61" s="124"/>
      <c r="H61" s="135">
        <f t="shared" si="1"/>
        <v>0</v>
      </c>
    </row>
    <row r="62" spans="1:8" ht="21.75">
      <c r="A62" s="134">
        <v>61</v>
      </c>
      <c r="B62" s="124"/>
      <c r="C62" s="124"/>
      <c r="D62" s="124"/>
      <c r="E62" s="124"/>
      <c r="F62" s="124"/>
      <c r="G62" s="124"/>
      <c r="H62" s="135">
        <f t="shared" si="1"/>
        <v>0</v>
      </c>
    </row>
    <row r="63" spans="1:8" ht="21.75">
      <c r="A63" s="134">
        <v>62</v>
      </c>
      <c r="B63" s="124"/>
      <c r="C63" s="124"/>
      <c r="D63" s="124"/>
      <c r="E63" s="124"/>
      <c r="F63" s="124"/>
      <c r="G63" s="124"/>
      <c r="H63" s="135">
        <f t="shared" si="1"/>
        <v>0</v>
      </c>
    </row>
    <row r="64" spans="1:8" ht="21.75">
      <c r="A64" s="134">
        <v>63</v>
      </c>
      <c r="B64" s="124"/>
      <c r="C64" s="124"/>
      <c r="D64" s="124"/>
      <c r="E64" s="124"/>
      <c r="F64" s="124"/>
      <c r="G64" s="124"/>
      <c r="H64" s="135">
        <f t="shared" si="1"/>
        <v>0</v>
      </c>
    </row>
    <row r="65" spans="1:8" ht="21.75">
      <c r="A65" s="134">
        <v>64</v>
      </c>
      <c r="B65" s="124"/>
      <c r="C65" s="124"/>
      <c r="D65" s="124"/>
      <c r="E65" s="124"/>
      <c r="F65" s="124"/>
      <c r="G65" s="124"/>
      <c r="H65" s="135">
        <f t="shared" si="1"/>
        <v>0</v>
      </c>
    </row>
    <row r="66" spans="1:8" ht="21.75">
      <c r="A66" s="134">
        <v>65</v>
      </c>
      <c r="B66" s="124"/>
      <c r="C66" s="124"/>
      <c r="D66" s="124"/>
      <c r="E66" s="124"/>
      <c r="F66" s="124"/>
      <c r="G66" s="124"/>
      <c r="H66" s="135">
        <f t="shared" si="1"/>
        <v>0</v>
      </c>
    </row>
    <row r="67" spans="1:8" ht="21.75">
      <c r="A67" s="134">
        <v>66</v>
      </c>
      <c r="B67" s="124"/>
      <c r="C67" s="124"/>
      <c r="D67" s="124"/>
      <c r="E67" s="124"/>
      <c r="F67" s="124"/>
      <c r="G67" s="124"/>
      <c r="H67" s="135">
        <f aca="true" t="shared" si="5" ref="H67:H130">F67*0.00785*100</f>
        <v>0</v>
      </c>
    </row>
    <row r="68" spans="1:8" ht="21.75">
      <c r="A68" s="134">
        <v>67</v>
      </c>
      <c r="B68" s="124"/>
      <c r="C68" s="124"/>
      <c r="D68" s="124"/>
      <c r="E68" s="124"/>
      <c r="F68" s="124"/>
      <c r="G68" s="124"/>
      <c r="H68" s="135">
        <f t="shared" si="5"/>
        <v>0</v>
      </c>
    </row>
    <row r="69" spans="1:8" ht="21.75">
      <c r="A69" s="134">
        <v>68</v>
      </c>
      <c r="B69" s="124"/>
      <c r="C69" s="124"/>
      <c r="D69" s="124"/>
      <c r="E69" s="124"/>
      <c r="F69" s="124"/>
      <c r="G69" s="124"/>
      <c r="H69" s="135">
        <f t="shared" si="5"/>
        <v>0</v>
      </c>
    </row>
    <row r="70" spans="1:8" ht="21.75">
      <c r="A70" s="134">
        <v>69</v>
      </c>
      <c r="B70" s="124"/>
      <c r="C70" s="124"/>
      <c r="D70" s="124"/>
      <c r="E70" s="124"/>
      <c r="F70" s="124"/>
      <c r="G70" s="124"/>
      <c r="H70" s="135">
        <f t="shared" si="5"/>
        <v>0</v>
      </c>
    </row>
    <row r="71" spans="1:8" ht="21.75">
      <c r="A71" s="134">
        <v>70</v>
      </c>
      <c r="B71" s="124"/>
      <c r="C71" s="124"/>
      <c r="D71" s="124"/>
      <c r="E71" s="124"/>
      <c r="F71" s="124"/>
      <c r="G71" s="124"/>
      <c r="H71" s="135">
        <f t="shared" si="5"/>
        <v>0</v>
      </c>
    </row>
    <row r="72" spans="1:8" ht="21.75">
      <c r="A72" s="134">
        <v>71</v>
      </c>
      <c r="B72" s="124"/>
      <c r="C72" s="124"/>
      <c r="D72" s="124"/>
      <c r="E72" s="124"/>
      <c r="F72" s="124"/>
      <c r="G72" s="124"/>
      <c r="H72" s="135">
        <f t="shared" si="5"/>
        <v>0</v>
      </c>
    </row>
    <row r="73" spans="1:8" ht="21.75">
      <c r="A73" s="134">
        <v>72</v>
      </c>
      <c r="B73" s="124"/>
      <c r="C73" s="124"/>
      <c r="D73" s="124"/>
      <c r="E73" s="124"/>
      <c r="F73" s="124"/>
      <c r="G73" s="124"/>
      <c r="H73" s="135">
        <f t="shared" si="5"/>
        <v>0</v>
      </c>
    </row>
    <row r="74" spans="1:8" ht="21.75">
      <c r="A74" s="134">
        <v>73</v>
      </c>
      <c r="B74" s="124"/>
      <c r="C74" s="124"/>
      <c r="D74" s="124"/>
      <c r="E74" s="124"/>
      <c r="F74" s="124"/>
      <c r="G74" s="124"/>
      <c r="H74" s="135">
        <f t="shared" si="5"/>
        <v>0</v>
      </c>
    </row>
    <row r="75" spans="1:8" ht="21.75">
      <c r="A75" s="134">
        <v>74</v>
      </c>
      <c r="B75" s="124"/>
      <c r="C75" s="124"/>
      <c r="D75" s="124"/>
      <c r="E75" s="124"/>
      <c r="F75" s="124"/>
      <c r="G75" s="124"/>
      <c r="H75" s="135">
        <f t="shared" si="5"/>
        <v>0</v>
      </c>
    </row>
    <row r="76" spans="1:8" ht="22.5" thickBot="1">
      <c r="A76" s="136">
        <v>75</v>
      </c>
      <c r="B76" s="138"/>
      <c r="C76" s="138"/>
      <c r="D76" s="138"/>
      <c r="E76" s="138"/>
      <c r="F76" s="138"/>
      <c r="G76" s="138"/>
      <c r="H76" s="140">
        <f t="shared" si="5"/>
        <v>0</v>
      </c>
    </row>
    <row r="77" spans="1:8" ht="21.75">
      <c r="A77" s="145">
        <v>76</v>
      </c>
      <c r="B77" s="148"/>
      <c r="C77" s="148"/>
      <c r="D77" s="148"/>
      <c r="E77" s="148"/>
      <c r="F77" s="148"/>
      <c r="G77" s="148"/>
      <c r="H77" s="146">
        <f t="shared" si="5"/>
        <v>0</v>
      </c>
    </row>
    <row r="78" spans="1:8" ht="21.75">
      <c r="A78" s="134">
        <v>77</v>
      </c>
      <c r="B78" s="124"/>
      <c r="C78" s="124"/>
      <c r="D78" s="124"/>
      <c r="E78" s="124"/>
      <c r="F78" s="124"/>
      <c r="G78" s="124"/>
      <c r="H78" s="135">
        <f t="shared" si="5"/>
        <v>0</v>
      </c>
    </row>
    <row r="79" spans="1:8" ht="21.75">
      <c r="A79" s="134">
        <v>78</v>
      </c>
      <c r="B79" s="124"/>
      <c r="C79" s="124"/>
      <c r="D79" s="124"/>
      <c r="E79" s="124"/>
      <c r="F79" s="124"/>
      <c r="G79" s="124"/>
      <c r="H79" s="135">
        <f t="shared" si="5"/>
        <v>0</v>
      </c>
    </row>
    <row r="80" spans="1:8" ht="21.75">
      <c r="A80" s="134">
        <v>79</v>
      </c>
      <c r="B80" s="124"/>
      <c r="C80" s="124"/>
      <c r="D80" s="124"/>
      <c r="E80" s="124"/>
      <c r="F80" s="124"/>
      <c r="G80" s="124"/>
      <c r="H80" s="135">
        <f t="shared" si="5"/>
        <v>0</v>
      </c>
    </row>
    <row r="81" spans="1:8" ht="21.75">
      <c r="A81" s="134">
        <v>80</v>
      </c>
      <c r="B81" s="124"/>
      <c r="C81" s="124"/>
      <c r="D81" s="124"/>
      <c r="E81" s="124"/>
      <c r="F81" s="124"/>
      <c r="G81" s="124"/>
      <c r="H81" s="135">
        <f t="shared" si="5"/>
        <v>0</v>
      </c>
    </row>
    <row r="82" spans="1:8" ht="21.75">
      <c r="A82" s="134">
        <v>81</v>
      </c>
      <c r="B82" s="124"/>
      <c r="C82" s="124"/>
      <c r="D82" s="124"/>
      <c r="E82" s="124"/>
      <c r="F82" s="124"/>
      <c r="G82" s="124"/>
      <c r="H82" s="135">
        <f t="shared" si="5"/>
        <v>0</v>
      </c>
    </row>
    <row r="83" spans="1:8" ht="21.75">
      <c r="A83" s="134">
        <v>82</v>
      </c>
      <c r="B83" s="124"/>
      <c r="C83" s="124"/>
      <c r="D83" s="124"/>
      <c r="E83" s="124"/>
      <c r="F83" s="124"/>
      <c r="G83" s="124"/>
      <c r="H83" s="135">
        <f t="shared" si="5"/>
        <v>0</v>
      </c>
    </row>
    <row r="84" spans="1:8" ht="21.75">
      <c r="A84" s="134">
        <v>83</v>
      </c>
      <c r="B84" s="124"/>
      <c r="C84" s="124"/>
      <c r="D84" s="124"/>
      <c r="E84" s="124"/>
      <c r="F84" s="124"/>
      <c r="G84" s="124"/>
      <c r="H84" s="135">
        <f t="shared" si="5"/>
        <v>0</v>
      </c>
    </row>
    <row r="85" spans="1:8" ht="21.75">
      <c r="A85" s="134">
        <v>84</v>
      </c>
      <c r="B85" s="124"/>
      <c r="C85" s="124"/>
      <c r="D85" s="124"/>
      <c r="E85" s="124"/>
      <c r="F85" s="124"/>
      <c r="G85" s="124"/>
      <c r="H85" s="135">
        <f t="shared" si="5"/>
        <v>0</v>
      </c>
    </row>
    <row r="86" spans="1:8" ht="21.75">
      <c r="A86" s="134">
        <v>85</v>
      </c>
      <c r="B86" s="124"/>
      <c r="C86" s="124"/>
      <c r="D86" s="124"/>
      <c r="E86" s="124"/>
      <c r="F86" s="124"/>
      <c r="G86" s="124"/>
      <c r="H86" s="135">
        <f t="shared" si="5"/>
        <v>0</v>
      </c>
    </row>
    <row r="87" spans="1:8" ht="21.75">
      <c r="A87" s="134">
        <v>86</v>
      </c>
      <c r="B87" s="124"/>
      <c r="C87" s="124"/>
      <c r="D87" s="124"/>
      <c r="E87" s="124"/>
      <c r="F87" s="124"/>
      <c r="G87" s="124"/>
      <c r="H87" s="135">
        <f t="shared" si="5"/>
        <v>0</v>
      </c>
    </row>
    <row r="88" spans="1:8" ht="21.75">
      <c r="A88" s="134">
        <v>87</v>
      </c>
      <c r="B88" s="124"/>
      <c r="C88" s="124"/>
      <c r="D88" s="124"/>
      <c r="E88" s="124"/>
      <c r="F88" s="124"/>
      <c r="G88" s="124"/>
      <c r="H88" s="135">
        <f t="shared" si="5"/>
        <v>0</v>
      </c>
    </row>
    <row r="89" spans="1:8" ht="21.75">
      <c r="A89" s="134">
        <v>88</v>
      </c>
      <c r="B89" s="124"/>
      <c r="C89" s="124"/>
      <c r="D89" s="124"/>
      <c r="E89" s="124"/>
      <c r="F89" s="124"/>
      <c r="G89" s="124"/>
      <c r="H89" s="135">
        <f t="shared" si="5"/>
        <v>0</v>
      </c>
    </row>
    <row r="90" spans="1:8" ht="21.75">
      <c r="A90" s="134">
        <v>89</v>
      </c>
      <c r="B90" s="124"/>
      <c r="C90" s="124"/>
      <c r="D90" s="124"/>
      <c r="E90" s="124"/>
      <c r="F90" s="124"/>
      <c r="G90" s="124"/>
      <c r="H90" s="135">
        <f t="shared" si="5"/>
        <v>0</v>
      </c>
    </row>
    <row r="91" spans="1:8" ht="21.75">
      <c r="A91" s="134">
        <v>90</v>
      </c>
      <c r="B91" s="124"/>
      <c r="C91" s="124"/>
      <c r="D91" s="124"/>
      <c r="E91" s="124"/>
      <c r="F91" s="124"/>
      <c r="G91" s="124"/>
      <c r="H91" s="135">
        <f t="shared" si="5"/>
        <v>0</v>
      </c>
    </row>
    <row r="92" spans="1:8" ht="21.75">
      <c r="A92" s="134">
        <v>91</v>
      </c>
      <c r="B92" s="124"/>
      <c r="C92" s="124"/>
      <c r="D92" s="124"/>
      <c r="E92" s="124"/>
      <c r="F92" s="124"/>
      <c r="G92" s="124"/>
      <c r="H92" s="135">
        <f t="shared" si="5"/>
        <v>0</v>
      </c>
    </row>
    <row r="93" spans="1:8" ht="21.75">
      <c r="A93" s="134">
        <v>92</v>
      </c>
      <c r="B93" s="124"/>
      <c r="C93" s="124"/>
      <c r="D93" s="124"/>
      <c r="E93" s="124"/>
      <c r="F93" s="124"/>
      <c r="G93" s="124"/>
      <c r="H93" s="135">
        <f t="shared" si="5"/>
        <v>0</v>
      </c>
    </row>
    <row r="94" spans="1:8" ht="21.75">
      <c r="A94" s="134">
        <v>93</v>
      </c>
      <c r="B94" s="124"/>
      <c r="C94" s="124"/>
      <c r="D94" s="124"/>
      <c r="E94" s="124"/>
      <c r="F94" s="124"/>
      <c r="G94" s="124"/>
      <c r="H94" s="135">
        <f t="shared" si="5"/>
        <v>0</v>
      </c>
    </row>
    <row r="95" spans="1:8" ht="21.75">
      <c r="A95" s="134">
        <v>94</v>
      </c>
      <c r="B95" s="124"/>
      <c r="C95" s="124"/>
      <c r="D95" s="124"/>
      <c r="E95" s="124"/>
      <c r="F95" s="124"/>
      <c r="G95" s="124"/>
      <c r="H95" s="135">
        <f t="shared" si="5"/>
        <v>0</v>
      </c>
    </row>
    <row r="96" spans="1:8" ht="21.75">
      <c r="A96" s="134">
        <v>95</v>
      </c>
      <c r="B96" s="124"/>
      <c r="C96" s="124"/>
      <c r="D96" s="124"/>
      <c r="E96" s="124"/>
      <c r="F96" s="124"/>
      <c r="G96" s="124"/>
      <c r="H96" s="135">
        <f t="shared" si="5"/>
        <v>0</v>
      </c>
    </row>
    <row r="97" spans="1:8" ht="21.75">
      <c r="A97" s="134">
        <v>96</v>
      </c>
      <c r="B97" s="124"/>
      <c r="C97" s="124"/>
      <c r="D97" s="124"/>
      <c r="E97" s="124"/>
      <c r="F97" s="124"/>
      <c r="G97" s="124"/>
      <c r="H97" s="135">
        <f t="shared" si="5"/>
        <v>0</v>
      </c>
    </row>
    <row r="98" spans="1:8" ht="21.75">
      <c r="A98" s="134">
        <v>97</v>
      </c>
      <c r="B98" s="124"/>
      <c r="C98" s="124"/>
      <c r="D98" s="124"/>
      <c r="E98" s="124"/>
      <c r="F98" s="124"/>
      <c r="G98" s="124"/>
      <c r="H98" s="135">
        <f t="shared" si="5"/>
        <v>0</v>
      </c>
    </row>
    <row r="99" spans="1:8" ht="21.75">
      <c r="A99" s="134">
        <v>98</v>
      </c>
      <c r="B99" s="124"/>
      <c r="C99" s="124"/>
      <c r="D99" s="124"/>
      <c r="E99" s="124"/>
      <c r="F99" s="124"/>
      <c r="G99" s="124"/>
      <c r="H99" s="135">
        <f t="shared" si="5"/>
        <v>0</v>
      </c>
    </row>
    <row r="100" spans="1:8" ht="21.75">
      <c r="A100" s="134">
        <v>99</v>
      </c>
      <c r="B100" s="124"/>
      <c r="C100" s="124"/>
      <c r="D100" s="124"/>
      <c r="E100" s="124"/>
      <c r="F100" s="124"/>
      <c r="G100" s="124"/>
      <c r="H100" s="135">
        <f t="shared" si="5"/>
        <v>0</v>
      </c>
    </row>
    <row r="101" spans="1:8" ht="22.5" thickBot="1">
      <c r="A101" s="142">
        <v>100</v>
      </c>
      <c r="B101" s="143"/>
      <c r="C101" s="143"/>
      <c r="D101" s="143"/>
      <c r="E101" s="143"/>
      <c r="F101" s="143"/>
      <c r="G101" s="138"/>
      <c r="H101" s="140">
        <f t="shared" si="5"/>
        <v>0</v>
      </c>
    </row>
    <row r="102" spans="1:8" ht="21.75">
      <c r="A102" s="129">
        <v>101</v>
      </c>
      <c r="B102" s="152"/>
      <c r="C102" s="152"/>
      <c r="D102" s="152"/>
      <c r="E102" s="152"/>
      <c r="F102" s="152"/>
      <c r="G102" s="152"/>
      <c r="H102" s="151">
        <f t="shared" si="5"/>
        <v>0</v>
      </c>
    </row>
    <row r="103" spans="1:8" ht="21.75">
      <c r="A103" s="134">
        <v>102</v>
      </c>
      <c r="B103" s="153"/>
      <c r="C103" s="153"/>
      <c r="D103" s="153"/>
      <c r="E103" s="153"/>
      <c r="F103" s="153"/>
      <c r="G103" s="153"/>
      <c r="H103" s="144">
        <f t="shared" si="5"/>
        <v>0</v>
      </c>
    </row>
    <row r="104" spans="1:8" ht="21.75">
      <c r="A104" s="134">
        <v>103</v>
      </c>
      <c r="B104" s="153"/>
      <c r="C104" s="153"/>
      <c r="D104" s="153"/>
      <c r="E104" s="153"/>
      <c r="F104" s="153"/>
      <c r="G104" s="153"/>
      <c r="H104" s="144">
        <f t="shared" si="5"/>
        <v>0</v>
      </c>
    </row>
    <row r="105" spans="1:8" ht="21.75">
      <c r="A105" s="134">
        <v>104</v>
      </c>
      <c r="B105" s="153"/>
      <c r="C105" s="153"/>
      <c r="D105" s="153"/>
      <c r="E105" s="153"/>
      <c r="F105" s="153"/>
      <c r="G105" s="153"/>
      <c r="H105" s="144">
        <f t="shared" si="5"/>
        <v>0</v>
      </c>
    </row>
    <row r="106" spans="1:8" ht="21.75">
      <c r="A106" s="134">
        <v>105</v>
      </c>
      <c r="B106" s="153"/>
      <c r="C106" s="153"/>
      <c r="D106" s="153"/>
      <c r="E106" s="153"/>
      <c r="F106" s="153"/>
      <c r="G106" s="153"/>
      <c r="H106" s="144">
        <f t="shared" si="5"/>
        <v>0</v>
      </c>
    </row>
    <row r="107" spans="1:8" ht="21.75">
      <c r="A107" s="134">
        <v>106</v>
      </c>
      <c r="B107" s="153"/>
      <c r="C107" s="153"/>
      <c r="D107" s="153"/>
      <c r="E107" s="153"/>
      <c r="F107" s="153"/>
      <c r="G107" s="153"/>
      <c r="H107" s="144">
        <f t="shared" si="5"/>
        <v>0</v>
      </c>
    </row>
    <row r="108" spans="1:8" ht="21.75">
      <c r="A108" s="134">
        <v>107</v>
      </c>
      <c r="B108" s="153"/>
      <c r="C108" s="153"/>
      <c r="D108" s="153"/>
      <c r="E108" s="153"/>
      <c r="F108" s="153"/>
      <c r="G108" s="153"/>
      <c r="H108" s="144">
        <f t="shared" si="5"/>
        <v>0</v>
      </c>
    </row>
    <row r="109" spans="1:8" ht="21.75">
      <c r="A109" s="134">
        <v>108</v>
      </c>
      <c r="B109" s="153"/>
      <c r="C109" s="153"/>
      <c r="D109" s="153"/>
      <c r="E109" s="153"/>
      <c r="F109" s="153"/>
      <c r="G109" s="153"/>
      <c r="H109" s="144">
        <f t="shared" si="5"/>
        <v>0</v>
      </c>
    </row>
    <row r="110" spans="1:8" ht="21.75">
      <c r="A110" s="134">
        <v>109</v>
      </c>
      <c r="B110" s="153"/>
      <c r="C110" s="153"/>
      <c r="D110" s="153"/>
      <c r="E110" s="153"/>
      <c r="F110" s="153"/>
      <c r="G110" s="153"/>
      <c r="H110" s="144">
        <f t="shared" si="5"/>
        <v>0</v>
      </c>
    </row>
    <row r="111" spans="1:8" ht="21.75">
      <c r="A111" s="134">
        <v>110</v>
      </c>
      <c r="B111" s="153"/>
      <c r="C111" s="153"/>
      <c r="D111" s="153"/>
      <c r="E111" s="153"/>
      <c r="F111" s="153"/>
      <c r="G111" s="153"/>
      <c r="H111" s="144">
        <f t="shared" si="5"/>
        <v>0</v>
      </c>
    </row>
    <row r="112" spans="1:8" ht="21.75">
      <c r="A112" s="134">
        <v>111</v>
      </c>
      <c r="B112" s="153"/>
      <c r="C112" s="153"/>
      <c r="D112" s="153"/>
      <c r="E112" s="153"/>
      <c r="F112" s="153"/>
      <c r="G112" s="153"/>
      <c r="H112" s="144">
        <f t="shared" si="5"/>
        <v>0</v>
      </c>
    </row>
    <row r="113" spans="1:8" ht="21.75">
      <c r="A113" s="134">
        <v>112</v>
      </c>
      <c r="B113" s="153"/>
      <c r="C113" s="153"/>
      <c r="D113" s="153"/>
      <c r="E113" s="153"/>
      <c r="F113" s="153"/>
      <c r="G113" s="153"/>
      <c r="H113" s="144">
        <f t="shared" si="5"/>
        <v>0</v>
      </c>
    </row>
    <row r="114" spans="1:8" ht="21.75">
      <c r="A114" s="134">
        <v>113</v>
      </c>
      <c r="B114" s="153"/>
      <c r="C114" s="153"/>
      <c r="D114" s="153"/>
      <c r="E114" s="153"/>
      <c r="F114" s="153"/>
      <c r="G114" s="153"/>
      <c r="H114" s="144">
        <f t="shared" si="5"/>
        <v>0</v>
      </c>
    </row>
    <row r="115" spans="1:8" ht="21.75">
      <c r="A115" s="134">
        <v>114</v>
      </c>
      <c r="B115" s="153"/>
      <c r="C115" s="153"/>
      <c r="D115" s="153"/>
      <c r="E115" s="153"/>
      <c r="F115" s="153"/>
      <c r="G115" s="153"/>
      <c r="H115" s="144">
        <f t="shared" si="5"/>
        <v>0</v>
      </c>
    </row>
    <row r="116" spans="1:8" ht="21.75">
      <c r="A116" s="134">
        <v>115</v>
      </c>
      <c r="B116" s="153"/>
      <c r="C116" s="153"/>
      <c r="D116" s="153"/>
      <c r="E116" s="153"/>
      <c r="F116" s="153"/>
      <c r="G116" s="153"/>
      <c r="H116" s="144">
        <f t="shared" si="5"/>
        <v>0</v>
      </c>
    </row>
    <row r="117" spans="1:8" ht="21.75">
      <c r="A117" s="134">
        <v>116</v>
      </c>
      <c r="B117" s="153"/>
      <c r="C117" s="153"/>
      <c r="D117" s="153"/>
      <c r="E117" s="153"/>
      <c r="F117" s="153"/>
      <c r="G117" s="153"/>
      <c r="H117" s="144">
        <f t="shared" si="5"/>
        <v>0</v>
      </c>
    </row>
    <row r="118" spans="1:8" ht="21.75">
      <c r="A118" s="134">
        <v>117</v>
      </c>
      <c r="B118" s="153"/>
      <c r="C118" s="153"/>
      <c r="D118" s="153"/>
      <c r="E118" s="153"/>
      <c r="F118" s="153"/>
      <c r="G118" s="153"/>
      <c r="H118" s="144">
        <f t="shared" si="5"/>
        <v>0</v>
      </c>
    </row>
    <row r="119" spans="1:8" ht="21.75">
      <c r="A119" s="134">
        <v>118</v>
      </c>
      <c r="B119" s="153"/>
      <c r="C119" s="153"/>
      <c r="D119" s="153"/>
      <c r="E119" s="153"/>
      <c r="F119" s="153"/>
      <c r="G119" s="153"/>
      <c r="H119" s="144">
        <f t="shared" si="5"/>
        <v>0</v>
      </c>
    </row>
    <row r="120" spans="1:8" ht="21.75">
      <c r="A120" s="134">
        <v>119</v>
      </c>
      <c r="B120" s="153"/>
      <c r="C120" s="153"/>
      <c r="D120" s="153"/>
      <c r="E120" s="153"/>
      <c r="F120" s="153"/>
      <c r="G120" s="153"/>
      <c r="H120" s="144">
        <f t="shared" si="5"/>
        <v>0</v>
      </c>
    </row>
    <row r="121" spans="1:8" ht="21.75">
      <c r="A121" s="134">
        <v>120</v>
      </c>
      <c r="B121" s="153"/>
      <c r="C121" s="153"/>
      <c r="D121" s="153"/>
      <c r="E121" s="153"/>
      <c r="F121" s="153"/>
      <c r="G121" s="153"/>
      <c r="H121" s="144">
        <f t="shared" si="5"/>
        <v>0</v>
      </c>
    </row>
    <row r="122" spans="1:8" ht="21.75">
      <c r="A122" s="134">
        <v>121</v>
      </c>
      <c r="B122" s="153"/>
      <c r="C122" s="153"/>
      <c r="D122" s="153"/>
      <c r="E122" s="153"/>
      <c r="F122" s="153"/>
      <c r="G122" s="153"/>
      <c r="H122" s="144">
        <f t="shared" si="5"/>
        <v>0</v>
      </c>
    </row>
    <row r="123" spans="1:8" ht="21.75">
      <c r="A123" s="134">
        <v>122</v>
      </c>
      <c r="B123" s="153"/>
      <c r="C123" s="153"/>
      <c r="D123" s="153"/>
      <c r="E123" s="153"/>
      <c r="F123" s="153"/>
      <c r="G123" s="153"/>
      <c r="H123" s="144">
        <f t="shared" si="5"/>
        <v>0</v>
      </c>
    </row>
    <row r="124" spans="1:8" ht="21.75">
      <c r="A124" s="134">
        <v>123</v>
      </c>
      <c r="B124" s="153"/>
      <c r="C124" s="153"/>
      <c r="D124" s="153"/>
      <c r="E124" s="153"/>
      <c r="F124" s="153"/>
      <c r="G124" s="153"/>
      <c r="H124" s="144">
        <f t="shared" si="5"/>
        <v>0</v>
      </c>
    </row>
    <row r="125" spans="1:8" ht="21.75">
      <c r="A125" s="134">
        <v>124</v>
      </c>
      <c r="B125" s="153"/>
      <c r="C125" s="153"/>
      <c r="D125" s="153"/>
      <c r="E125" s="153"/>
      <c r="F125" s="153"/>
      <c r="G125" s="153"/>
      <c r="H125" s="144">
        <f t="shared" si="5"/>
        <v>0</v>
      </c>
    </row>
    <row r="126" spans="1:8" ht="22.5" thickBot="1">
      <c r="A126" s="136">
        <v>125</v>
      </c>
      <c r="B126" s="154"/>
      <c r="C126" s="154"/>
      <c r="D126" s="154"/>
      <c r="E126" s="154"/>
      <c r="F126" s="154"/>
      <c r="G126" s="154"/>
      <c r="H126" s="140">
        <f t="shared" si="5"/>
        <v>0</v>
      </c>
    </row>
    <row r="127" spans="1:8" ht="21.75">
      <c r="A127" s="129">
        <v>126</v>
      </c>
      <c r="B127" s="152"/>
      <c r="C127" s="152"/>
      <c r="D127" s="152"/>
      <c r="E127" s="152"/>
      <c r="F127" s="152"/>
      <c r="G127" s="152"/>
      <c r="H127" s="151">
        <f t="shared" si="5"/>
        <v>0</v>
      </c>
    </row>
    <row r="128" spans="1:8" ht="21.75">
      <c r="A128" s="134">
        <v>127</v>
      </c>
      <c r="B128" s="153"/>
      <c r="C128" s="153"/>
      <c r="D128" s="153"/>
      <c r="E128" s="153"/>
      <c r="F128" s="153"/>
      <c r="G128" s="153"/>
      <c r="H128" s="144">
        <f t="shared" si="5"/>
        <v>0</v>
      </c>
    </row>
    <row r="129" spans="1:8" ht="21.75">
      <c r="A129" s="134">
        <v>128</v>
      </c>
      <c r="B129" s="153"/>
      <c r="C129" s="153"/>
      <c r="D129" s="153"/>
      <c r="E129" s="153"/>
      <c r="F129" s="153"/>
      <c r="G129" s="153"/>
      <c r="H129" s="144">
        <f t="shared" si="5"/>
        <v>0</v>
      </c>
    </row>
    <row r="130" spans="1:8" ht="21.75">
      <c r="A130" s="134">
        <v>129</v>
      </c>
      <c r="B130" s="153"/>
      <c r="C130" s="153"/>
      <c r="D130" s="153"/>
      <c r="E130" s="153"/>
      <c r="F130" s="153"/>
      <c r="G130" s="153"/>
      <c r="H130" s="144">
        <f t="shared" si="5"/>
        <v>0</v>
      </c>
    </row>
    <row r="131" spans="1:8" ht="21.75">
      <c r="A131" s="134">
        <v>130</v>
      </c>
      <c r="B131" s="153"/>
      <c r="C131" s="153"/>
      <c r="D131" s="153"/>
      <c r="E131" s="153"/>
      <c r="F131" s="153"/>
      <c r="G131" s="153"/>
      <c r="H131" s="144">
        <f aca="true" t="shared" si="6" ref="H131:H194">F131*0.00785*100</f>
        <v>0</v>
      </c>
    </row>
    <row r="132" spans="1:8" ht="21.75">
      <c r="A132" s="134">
        <v>131</v>
      </c>
      <c r="B132" s="153"/>
      <c r="C132" s="153"/>
      <c r="D132" s="153"/>
      <c r="E132" s="153"/>
      <c r="F132" s="153"/>
      <c r="G132" s="153"/>
      <c r="H132" s="144">
        <f t="shared" si="6"/>
        <v>0</v>
      </c>
    </row>
    <row r="133" spans="1:8" ht="21.75">
      <c r="A133" s="134">
        <v>132</v>
      </c>
      <c r="B133" s="153"/>
      <c r="C133" s="153"/>
      <c r="D133" s="153"/>
      <c r="E133" s="153"/>
      <c r="F133" s="153"/>
      <c r="G133" s="153"/>
      <c r="H133" s="144">
        <f t="shared" si="6"/>
        <v>0</v>
      </c>
    </row>
    <row r="134" spans="1:8" ht="21.75">
      <c r="A134" s="134">
        <v>133</v>
      </c>
      <c r="B134" s="153"/>
      <c r="C134" s="153"/>
      <c r="D134" s="153"/>
      <c r="E134" s="153"/>
      <c r="F134" s="153"/>
      <c r="G134" s="153"/>
      <c r="H134" s="144">
        <f t="shared" si="6"/>
        <v>0</v>
      </c>
    </row>
    <row r="135" spans="1:8" ht="21.75">
      <c r="A135" s="134">
        <v>134</v>
      </c>
      <c r="B135" s="153"/>
      <c r="C135" s="153"/>
      <c r="D135" s="153"/>
      <c r="E135" s="153"/>
      <c r="F135" s="153"/>
      <c r="G135" s="153"/>
      <c r="H135" s="144">
        <f t="shared" si="6"/>
        <v>0</v>
      </c>
    </row>
    <row r="136" spans="1:8" ht="21.75">
      <c r="A136" s="134">
        <v>135</v>
      </c>
      <c r="B136" s="153"/>
      <c r="C136" s="153"/>
      <c r="D136" s="153"/>
      <c r="E136" s="153"/>
      <c r="F136" s="153"/>
      <c r="G136" s="153"/>
      <c r="H136" s="144">
        <f t="shared" si="6"/>
        <v>0</v>
      </c>
    </row>
    <row r="137" spans="1:8" ht="21.75">
      <c r="A137" s="134">
        <v>136</v>
      </c>
      <c r="B137" s="153"/>
      <c r="C137" s="153"/>
      <c r="D137" s="153"/>
      <c r="E137" s="153"/>
      <c r="F137" s="153"/>
      <c r="G137" s="153"/>
      <c r="H137" s="144">
        <f t="shared" si="6"/>
        <v>0</v>
      </c>
    </row>
    <row r="138" spans="1:8" ht="21.75">
      <c r="A138" s="134">
        <v>137</v>
      </c>
      <c r="B138" s="153"/>
      <c r="C138" s="153"/>
      <c r="D138" s="153"/>
      <c r="E138" s="153"/>
      <c r="F138" s="153"/>
      <c r="G138" s="153"/>
      <c r="H138" s="144">
        <f t="shared" si="6"/>
        <v>0</v>
      </c>
    </row>
    <row r="139" spans="1:8" ht="21.75">
      <c r="A139" s="134">
        <v>138</v>
      </c>
      <c r="B139" s="153"/>
      <c r="C139" s="153"/>
      <c r="D139" s="153"/>
      <c r="E139" s="153"/>
      <c r="F139" s="153"/>
      <c r="G139" s="153"/>
      <c r="H139" s="144">
        <f t="shared" si="6"/>
        <v>0</v>
      </c>
    </row>
    <row r="140" spans="1:8" ht="21.75">
      <c r="A140" s="134">
        <v>139</v>
      </c>
      <c r="B140" s="153"/>
      <c r="C140" s="153"/>
      <c r="D140" s="153"/>
      <c r="E140" s="153"/>
      <c r="F140" s="153"/>
      <c r="G140" s="153"/>
      <c r="H140" s="144">
        <f t="shared" si="6"/>
        <v>0</v>
      </c>
    </row>
    <row r="141" spans="1:8" ht="21.75">
      <c r="A141" s="134">
        <v>140</v>
      </c>
      <c r="B141" s="153"/>
      <c r="C141" s="153"/>
      <c r="D141" s="153"/>
      <c r="E141" s="153"/>
      <c r="F141" s="153"/>
      <c r="G141" s="153"/>
      <c r="H141" s="144">
        <f t="shared" si="6"/>
        <v>0</v>
      </c>
    </row>
    <row r="142" spans="1:8" ht="21.75">
      <c r="A142" s="134">
        <v>141</v>
      </c>
      <c r="B142" s="153"/>
      <c r="C142" s="153"/>
      <c r="D142" s="153"/>
      <c r="E142" s="153"/>
      <c r="F142" s="153"/>
      <c r="G142" s="153"/>
      <c r="H142" s="144">
        <f t="shared" si="6"/>
        <v>0</v>
      </c>
    </row>
    <row r="143" spans="1:8" ht="21.75">
      <c r="A143" s="134">
        <v>142</v>
      </c>
      <c r="B143" s="153"/>
      <c r="C143" s="153"/>
      <c r="D143" s="153"/>
      <c r="E143" s="153"/>
      <c r="F143" s="153"/>
      <c r="G143" s="153"/>
      <c r="H143" s="144">
        <f t="shared" si="6"/>
        <v>0</v>
      </c>
    </row>
    <row r="144" spans="1:8" ht="21.75">
      <c r="A144" s="134">
        <v>143</v>
      </c>
      <c r="B144" s="153"/>
      <c r="C144" s="153"/>
      <c r="D144" s="153"/>
      <c r="E144" s="153"/>
      <c r="F144" s="153"/>
      <c r="G144" s="153"/>
      <c r="H144" s="144">
        <f t="shared" si="6"/>
        <v>0</v>
      </c>
    </row>
    <row r="145" spans="1:8" ht="21.75">
      <c r="A145" s="134">
        <v>144</v>
      </c>
      <c r="B145" s="153"/>
      <c r="C145" s="153"/>
      <c r="D145" s="153"/>
      <c r="E145" s="153"/>
      <c r="F145" s="153"/>
      <c r="G145" s="153"/>
      <c r="H145" s="144">
        <f t="shared" si="6"/>
        <v>0</v>
      </c>
    </row>
    <row r="146" spans="1:8" ht="21.75">
      <c r="A146" s="134">
        <v>145</v>
      </c>
      <c r="B146" s="153"/>
      <c r="C146" s="153"/>
      <c r="D146" s="153"/>
      <c r="E146" s="153"/>
      <c r="F146" s="153"/>
      <c r="G146" s="153"/>
      <c r="H146" s="144">
        <f t="shared" si="6"/>
        <v>0</v>
      </c>
    </row>
    <row r="147" spans="1:8" ht="21.75">
      <c r="A147" s="134">
        <v>146</v>
      </c>
      <c r="B147" s="153"/>
      <c r="C147" s="153"/>
      <c r="D147" s="153"/>
      <c r="E147" s="153"/>
      <c r="F147" s="153"/>
      <c r="G147" s="153"/>
      <c r="H147" s="144">
        <f t="shared" si="6"/>
        <v>0</v>
      </c>
    </row>
    <row r="148" spans="1:8" ht="21.75">
      <c r="A148" s="134">
        <v>147</v>
      </c>
      <c r="B148" s="153"/>
      <c r="C148" s="153"/>
      <c r="D148" s="153"/>
      <c r="E148" s="153"/>
      <c r="F148" s="153"/>
      <c r="G148" s="153"/>
      <c r="H148" s="144">
        <f t="shared" si="6"/>
        <v>0</v>
      </c>
    </row>
    <row r="149" spans="1:8" ht="21.75">
      <c r="A149" s="134">
        <v>148</v>
      </c>
      <c r="B149" s="153"/>
      <c r="C149" s="153"/>
      <c r="D149" s="153"/>
      <c r="E149" s="153"/>
      <c r="F149" s="153"/>
      <c r="G149" s="153"/>
      <c r="H149" s="144">
        <f t="shared" si="6"/>
        <v>0</v>
      </c>
    </row>
    <row r="150" spans="1:8" ht="21.75">
      <c r="A150" s="134">
        <v>149</v>
      </c>
      <c r="B150" s="153"/>
      <c r="C150" s="153"/>
      <c r="D150" s="153"/>
      <c r="E150" s="153"/>
      <c r="F150" s="153"/>
      <c r="G150" s="153"/>
      <c r="H150" s="144">
        <f t="shared" si="6"/>
        <v>0</v>
      </c>
    </row>
    <row r="151" spans="1:8" ht="22.5" thickBot="1">
      <c r="A151" s="136">
        <v>150</v>
      </c>
      <c r="B151" s="154"/>
      <c r="C151" s="154"/>
      <c r="D151" s="154"/>
      <c r="E151" s="154"/>
      <c r="F151" s="154"/>
      <c r="G151" s="154"/>
      <c r="H151" s="140">
        <f t="shared" si="6"/>
        <v>0</v>
      </c>
    </row>
    <row r="152" spans="1:8" ht="21.75">
      <c r="A152" s="129">
        <v>151</v>
      </c>
      <c r="B152" s="152"/>
      <c r="C152" s="152"/>
      <c r="D152" s="152"/>
      <c r="E152" s="152"/>
      <c r="F152" s="152"/>
      <c r="G152" s="152"/>
      <c r="H152" s="151">
        <f t="shared" si="6"/>
        <v>0</v>
      </c>
    </row>
    <row r="153" spans="1:8" ht="21.75">
      <c r="A153" s="134">
        <v>152</v>
      </c>
      <c r="B153" s="153"/>
      <c r="C153" s="153"/>
      <c r="D153" s="153"/>
      <c r="E153" s="153"/>
      <c r="F153" s="153"/>
      <c r="G153" s="153"/>
      <c r="H153" s="144">
        <f t="shared" si="6"/>
        <v>0</v>
      </c>
    </row>
    <row r="154" spans="1:8" ht="21.75">
      <c r="A154" s="134">
        <v>153</v>
      </c>
      <c r="B154" s="153"/>
      <c r="C154" s="153"/>
      <c r="D154" s="153"/>
      <c r="E154" s="153"/>
      <c r="F154" s="153"/>
      <c r="G154" s="153"/>
      <c r="H154" s="144">
        <f t="shared" si="6"/>
        <v>0</v>
      </c>
    </row>
    <row r="155" spans="1:8" ht="21.75">
      <c r="A155" s="134">
        <v>154</v>
      </c>
      <c r="B155" s="153"/>
      <c r="C155" s="153"/>
      <c r="D155" s="153"/>
      <c r="E155" s="153"/>
      <c r="F155" s="153"/>
      <c r="G155" s="153"/>
      <c r="H155" s="144">
        <f t="shared" si="6"/>
        <v>0</v>
      </c>
    </row>
    <row r="156" spans="1:8" ht="21.75">
      <c r="A156" s="134">
        <v>155</v>
      </c>
      <c r="B156" s="153"/>
      <c r="C156" s="153"/>
      <c r="D156" s="153"/>
      <c r="E156" s="153"/>
      <c r="F156" s="153"/>
      <c r="G156" s="153"/>
      <c r="H156" s="144">
        <f t="shared" si="6"/>
        <v>0</v>
      </c>
    </row>
    <row r="157" spans="1:8" ht="21.75">
      <c r="A157" s="134">
        <v>156</v>
      </c>
      <c r="B157" s="153"/>
      <c r="C157" s="153"/>
      <c r="D157" s="153"/>
      <c r="E157" s="153"/>
      <c r="F157" s="153"/>
      <c r="G157" s="153"/>
      <c r="H157" s="144">
        <f t="shared" si="6"/>
        <v>0</v>
      </c>
    </row>
    <row r="158" spans="1:8" ht="21.75">
      <c r="A158" s="134">
        <v>157</v>
      </c>
      <c r="B158" s="153"/>
      <c r="C158" s="153"/>
      <c r="D158" s="153"/>
      <c r="E158" s="153"/>
      <c r="F158" s="153"/>
      <c r="G158" s="153"/>
      <c r="H158" s="144">
        <f t="shared" si="6"/>
        <v>0</v>
      </c>
    </row>
    <row r="159" spans="1:8" ht="21.75">
      <c r="A159" s="134">
        <v>158</v>
      </c>
      <c r="B159" s="153"/>
      <c r="C159" s="153"/>
      <c r="D159" s="153"/>
      <c r="E159" s="153"/>
      <c r="F159" s="153"/>
      <c r="G159" s="153"/>
      <c r="H159" s="144">
        <f t="shared" si="6"/>
        <v>0</v>
      </c>
    </row>
    <row r="160" spans="1:8" ht="21.75">
      <c r="A160" s="134">
        <v>159</v>
      </c>
      <c r="B160" s="153"/>
      <c r="C160" s="153"/>
      <c r="D160" s="153"/>
      <c r="E160" s="153"/>
      <c r="F160" s="153"/>
      <c r="G160" s="153"/>
      <c r="H160" s="144">
        <f t="shared" si="6"/>
        <v>0</v>
      </c>
    </row>
    <row r="161" spans="1:8" ht="21.75">
      <c r="A161" s="134">
        <v>160</v>
      </c>
      <c r="B161" s="153"/>
      <c r="C161" s="153"/>
      <c r="D161" s="153"/>
      <c r="E161" s="153"/>
      <c r="F161" s="153"/>
      <c r="G161" s="153"/>
      <c r="H161" s="144">
        <f t="shared" si="6"/>
        <v>0</v>
      </c>
    </row>
    <row r="162" spans="1:8" ht="21.75">
      <c r="A162" s="134">
        <v>161</v>
      </c>
      <c r="B162" s="153"/>
      <c r="C162" s="153"/>
      <c r="D162" s="153"/>
      <c r="E162" s="153"/>
      <c r="F162" s="153"/>
      <c r="G162" s="153"/>
      <c r="H162" s="144">
        <f t="shared" si="6"/>
        <v>0</v>
      </c>
    </row>
    <row r="163" spans="1:8" ht="21.75">
      <c r="A163" s="134">
        <v>162</v>
      </c>
      <c r="B163" s="153"/>
      <c r="C163" s="153"/>
      <c r="D163" s="153"/>
      <c r="E163" s="153"/>
      <c r="F163" s="153"/>
      <c r="G163" s="153"/>
      <c r="H163" s="144">
        <f t="shared" si="6"/>
        <v>0</v>
      </c>
    </row>
    <row r="164" spans="1:8" ht="21.75">
      <c r="A164" s="134">
        <v>163</v>
      </c>
      <c r="B164" s="153"/>
      <c r="C164" s="153"/>
      <c r="D164" s="153"/>
      <c r="E164" s="153"/>
      <c r="F164" s="153"/>
      <c r="G164" s="153"/>
      <c r="H164" s="144">
        <f t="shared" si="6"/>
        <v>0</v>
      </c>
    </row>
    <row r="165" spans="1:8" ht="21.75">
      <c r="A165" s="134">
        <v>164</v>
      </c>
      <c r="B165" s="153"/>
      <c r="C165" s="153"/>
      <c r="D165" s="153"/>
      <c r="E165" s="153"/>
      <c r="F165" s="153"/>
      <c r="G165" s="153"/>
      <c r="H165" s="144">
        <f t="shared" si="6"/>
        <v>0</v>
      </c>
    </row>
    <row r="166" spans="1:8" ht="21.75">
      <c r="A166" s="134">
        <v>165</v>
      </c>
      <c r="B166" s="153"/>
      <c r="C166" s="153"/>
      <c r="D166" s="153"/>
      <c r="E166" s="153"/>
      <c r="F166" s="153"/>
      <c r="G166" s="153"/>
      <c r="H166" s="144">
        <f t="shared" si="6"/>
        <v>0</v>
      </c>
    </row>
    <row r="167" spans="1:8" ht="21.75">
      <c r="A167" s="134">
        <v>166</v>
      </c>
      <c r="B167" s="153"/>
      <c r="C167" s="153"/>
      <c r="D167" s="153"/>
      <c r="E167" s="153"/>
      <c r="F167" s="153"/>
      <c r="G167" s="153"/>
      <c r="H167" s="144">
        <f t="shared" si="6"/>
        <v>0</v>
      </c>
    </row>
    <row r="168" spans="1:8" ht="21.75">
      <c r="A168" s="134">
        <v>167</v>
      </c>
      <c r="B168" s="153"/>
      <c r="C168" s="153"/>
      <c r="D168" s="153"/>
      <c r="E168" s="153"/>
      <c r="F168" s="153"/>
      <c r="G168" s="153"/>
      <c r="H168" s="144">
        <f t="shared" si="6"/>
        <v>0</v>
      </c>
    </row>
    <row r="169" spans="1:8" ht="21.75">
      <c r="A169" s="134">
        <v>168</v>
      </c>
      <c r="B169" s="153"/>
      <c r="C169" s="153"/>
      <c r="D169" s="153"/>
      <c r="E169" s="153"/>
      <c r="F169" s="153"/>
      <c r="G169" s="153"/>
      <c r="H169" s="144">
        <f t="shared" si="6"/>
        <v>0</v>
      </c>
    </row>
    <row r="170" spans="1:8" ht="21.75">
      <c r="A170" s="134">
        <v>169</v>
      </c>
      <c r="B170" s="153"/>
      <c r="C170" s="153"/>
      <c r="D170" s="153"/>
      <c r="E170" s="153"/>
      <c r="F170" s="153"/>
      <c r="G170" s="153"/>
      <c r="H170" s="144">
        <f t="shared" si="6"/>
        <v>0</v>
      </c>
    </row>
    <row r="171" spans="1:8" ht="21.75">
      <c r="A171" s="134">
        <v>170</v>
      </c>
      <c r="B171" s="153"/>
      <c r="C171" s="153"/>
      <c r="D171" s="153"/>
      <c r="E171" s="153"/>
      <c r="F171" s="153"/>
      <c r="G171" s="153"/>
      <c r="H171" s="144">
        <f t="shared" si="6"/>
        <v>0</v>
      </c>
    </row>
    <row r="172" spans="1:8" ht="21.75">
      <c r="A172" s="134">
        <v>171</v>
      </c>
      <c r="B172" s="153"/>
      <c r="C172" s="153"/>
      <c r="D172" s="153"/>
      <c r="E172" s="153"/>
      <c r="F172" s="153"/>
      <c r="G172" s="153"/>
      <c r="H172" s="144">
        <f t="shared" si="6"/>
        <v>0</v>
      </c>
    </row>
    <row r="173" spans="1:8" ht="21.75">
      <c r="A173" s="134">
        <v>172</v>
      </c>
      <c r="B173" s="153"/>
      <c r="C173" s="153"/>
      <c r="D173" s="153"/>
      <c r="E173" s="153"/>
      <c r="F173" s="153"/>
      <c r="G173" s="153"/>
      <c r="H173" s="144">
        <f t="shared" si="6"/>
        <v>0</v>
      </c>
    </row>
    <row r="174" spans="1:8" ht="21.75">
      <c r="A174" s="134">
        <v>173</v>
      </c>
      <c r="B174" s="153"/>
      <c r="C174" s="153"/>
      <c r="D174" s="153"/>
      <c r="E174" s="153"/>
      <c r="F174" s="153"/>
      <c r="G174" s="153"/>
      <c r="H174" s="144">
        <f t="shared" si="6"/>
        <v>0</v>
      </c>
    </row>
    <row r="175" spans="1:8" ht="21.75">
      <c r="A175" s="134">
        <v>174</v>
      </c>
      <c r="B175" s="153"/>
      <c r="C175" s="153"/>
      <c r="D175" s="153"/>
      <c r="E175" s="153"/>
      <c r="F175" s="153"/>
      <c r="G175" s="153"/>
      <c r="H175" s="144">
        <f t="shared" si="6"/>
        <v>0</v>
      </c>
    </row>
    <row r="176" spans="1:8" ht="22.5" thickBot="1">
      <c r="A176" s="136">
        <v>175</v>
      </c>
      <c r="B176" s="154"/>
      <c r="C176" s="154"/>
      <c r="D176" s="154"/>
      <c r="E176" s="154"/>
      <c r="F176" s="154"/>
      <c r="G176" s="154"/>
      <c r="H176" s="140">
        <f t="shared" si="6"/>
        <v>0</v>
      </c>
    </row>
    <row r="177" spans="1:8" ht="21.75">
      <c r="A177" s="129">
        <v>176</v>
      </c>
      <c r="B177" s="152"/>
      <c r="C177" s="152"/>
      <c r="D177" s="152"/>
      <c r="E177" s="152"/>
      <c r="F177" s="152"/>
      <c r="G177" s="152"/>
      <c r="H177" s="151">
        <f t="shared" si="6"/>
        <v>0</v>
      </c>
    </row>
    <row r="178" spans="1:8" ht="21.75">
      <c r="A178" s="134">
        <v>177</v>
      </c>
      <c r="B178" s="153"/>
      <c r="C178" s="153"/>
      <c r="D178" s="153"/>
      <c r="E178" s="153"/>
      <c r="F178" s="153"/>
      <c r="G178" s="153"/>
      <c r="H178" s="144">
        <f t="shared" si="6"/>
        <v>0</v>
      </c>
    </row>
    <row r="179" spans="1:8" ht="21.75">
      <c r="A179" s="134">
        <v>178</v>
      </c>
      <c r="B179" s="153"/>
      <c r="C179" s="153"/>
      <c r="D179" s="153"/>
      <c r="E179" s="153"/>
      <c r="F179" s="153"/>
      <c r="G179" s="153"/>
      <c r="H179" s="144">
        <f t="shared" si="6"/>
        <v>0</v>
      </c>
    </row>
    <row r="180" spans="1:8" ht="21.75">
      <c r="A180" s="134">
        <v>179</v>
      </c>
      <c r="B180" s="153"/>
      <c r="C180" s="153"/>
      <c r="D180" s="153"/>
      <c r="E180" s="153"/>
      <c r="F180" s="153"/>
      <c r="G180" s="153"/>
      <c r="H180" s="144">
        <f t="shared" si="6"/>
        <v>0</v>
      </c>
    </row>
    <row r="181" spans="1:8" ht="21.75">
      <c r="A181" s="134">
        <v>180</v>
      </c>
      <c r="B181" s="153"/>
      <c r="C181" s="153"/>
      <c r="D181" s="153"/>
      <c r="E181" s="153"/>
      <c r="F181" s="153"/>
      <c r="G181" s="153"/>
      <c r="H181" s="144">
        <f t="shared" si="6"/>
        <v>0</v>
      </c>
    </row>
    <row r="182" spans="1:8" ht="21.75">
      <c r="A182" s="134">
        <v>181</v>
      </c>
      <c r="B182" s="153"/>
      <c r="C182" s="153"/>
      <c r="D182" s="153"/>
      <c r="E182" s="153"/>
      <c r="F182" s="153"/>
      <c r="G182" s="153"/>
      <c r="H182" s="144">
        <f t="shared" si="6"/>
        <v>0</v>
      </c>
    </row>
    <row r="183" spans="1:8" ht="21.75">
      <c r="A183" s="134">
        <v>182</v>
      </c>
      <c r="B183" s="153"/>
      <c r="C183" s="153"/>
      <c r="D183" s="153"/>
      <c r="E183" s="153"/>
      <c r="F183" s="153"/>
      <c r="G183" s="153"/>
      <c r="H183" s="144">
        <f t="shared" si="6"/>
        <v>0</v>
      </c>
    </row>
    <row r="184" spans="1:8" ht="21.75">
      <c r="A184" s="134">
        <v>183</v>
      </c>
      <c r="B184" s="153"/>
      <c r="C184" s="153"/>
      <c r="D184" s="153"/>
      <c r="E184" s="153"/>
      <c r="F184" s="153"/>
      <c r="G184" s="153"/>
      <c r="H184" s="144">
        <f t="shared" si="6"/>
        <v>0</v>
      </c>
    </row>
    <row r="185" spans="1:8" ht="21.75">
      <c r="A185" s="134">
        <v>184</v>
      </c>
      <c r="B185" s="153"/>
      <c r="C185" s="153"/>
      <c r="D185" s="153"/>
      <c r="E185" s="153"/>
      <c r="F185" s="153"/>
      <c r="G185" s="153"/>
      <c r="H185" s="144">
        <f t="shared" si="6"/>
        <v>0</v>
      </c>
    </row>
    <row r="186" spans="1:8" ht="21.75">
      <c r="A186" s="134">
        <v>185</v>
      </c>
      <c r="B186" s="153"/>
      <c r="C186" s="153"/>
      <c r="D186" s="153"/>
      <c r="E186" s="153"/>
      <c r="F186" s="153"/>
      <c r="G186" s="153"/>
      <c r="H186" s="144">
        <f t="shared" si="6"/>
        <v>0</v>
      </c>
    </row>
    <row r="187" spans="1:8" ht="21.75">
      <c r="A187" s="134">
        <v>186</v>
      </c>
      <c r="B187" s="153"/>
      <c r="C187" s="153"/>
      <c r="D187" s="153"/>
      <c r="E187" s="153"/>
      <c r="F187" s="153"/>
      <c r="G187" s="153"/>
      <c r="H187" s="144">
        <f t="shared" si="6"/>
        <v>0</v>
      </c>
    </row>
    <row r="188" spans="1:8" ht="21.75">
      <c r="A188" s="134">
        <v>187</v>
      </c>
      <c r="B188" s="153"/>
      <c r="C188" s="153"/>
      <c r="D188" s="153"/>
      <c r="E188" s="153"/>
      <c r="F188" s="153"/>
      <c r="G188" s="153"/>
      <c r="H188" s="144">
        <f t="shared" si="6"/>
        <v>0</v>
      </c>
    </row>
    <row r="189" spans="1:8" ht="21.75">
      <c r="A189" s="134">
        <v>188</v>
      </c>
      <c r="B189" s="153"/>
      <c r="C189" s="153"/>
      <c r="D189" s="153"/>
      <c r="E189" s="153"/>
      <c r="F189" s="153"/>
      <c r="G189" s="153"/>
      <c r="H189" s="144">
        <f t="shared" si="6"/>
        <v>0</v>
      </c>
    </row>
    <row r="190" spans="1:8" ht="21.75">
      <c r="A190" s="134">
        <v>189</v>
      </c>
      <c r="B190" s="153"/>
      <c r="C190" s="153"/>
      <c r="D190" s="153"/>
      <c r="E190" s="153"/>
      <c r="F190" s="153"/>
      <c r="G190" s="153"/>
      <c r="H190" s="144">
        <f t="shared" si="6"/>
        <v>0</v>
      </c>
    </row>
    <row r="191" spans="1:8" ht="21.75">
      <c r="A191" s="134">
        <v>190</v>
      </c>
      <c r="B191" s="153"/>
      <c r="C191" s="153"/>
      <c r="D191" s="153"/>
      <c r="E191" s="153"/>
      <c r="F191" s="153"/>
      <c r="G191" s="153"/>
      <c r="H191" s="144">
        <f t="shared" si="6"/>
        <v>0</v>
      </c>
    </row>
    <row r="192" spans="1:8" ht="21.75">
      <c r="A192" s="134">
        <v>191</v>
      </c>
      <c r="B192" s="153"/>
      <c r="C192" s="153"/>
      <c r="D192" s="153"/>
      <c r="E192" s="153"/>
      <c r="F192" s="153"/>
      <c r="G192" s="153"/>
      <c r="H192" s="144">
        <f t="shared" si="6"/>
        <v>0</v>
      </c>
    </row>
    <row r="193" spans="1:8" ht="21.75">
      <c r="A193" s="134">
        <v>192</v>
      </c>
      <c r="B193" s="153"/>
      <c r="C193" s="153"/>
      <c r="D193" s="153"/>
      <c r="E193" s="153"/>
      <c r="F193" s="153"/>
      <c r="G193" s="153"/>
      <c r="H193" s="144">
        <f t="shared" si="6"/>
        <v>0</v>
      </c>
    </row>
    <row r="194" spans="1:8" ht="21.75">
      <c r="A194" s="134">
        <v>193</v>
      </c>
      <c r="B194" s="153"/>
      <c r="C194" s="153"/>
      <c r="D194" s="153"/>
      <c r="E194" s="153"/>
      <c r="F194" s="153"/>
      <c r="G194" s="153"/>
      <c r="H194" s="144">
        <f t="shared" si="6"/>
        <v>0</v>
      </c>
    </row>
    <row r="195" spans="1:8" ht="21.75">
      <c r="A195" s="134">
        <v>194</v>
      </c>
      <c r="B195" s="153"/>
      <c r="C195" s="153"/>
      <c r="D195" s="153"/>
      <c r="E195" s="153"/>
      <c r="F195" s="153"/>
      <c r="G195" s="153"/>
      <c r="H195" s="144">
        <f aca="true" t="shared" si="7" ref="H195:H201">F195*0.00785*100</f>
        <v>0</v>
      </c>
    </row>
    <row r="196" spans="1:8" ht="21.75">
      <c r="A196" s="134">
        <v>195</v>
      </c>
      <c r="B196" s="153"/>
      <c r="C196" s="153"/>
      <c r="D196" s="153"/>
      <c r="E196" s="153"/>
      <c r="F196" s="153"/>
      <c r="G196" s="153"/>
      <c r="H196" s="144">
        <f t="shared" si="7"/>
        <v>0</v>
      </c>
    </row>
    <row r="197" spans="1:8" ht="21.75">
      <c r="A197" s="134">
        <v>196</v>
      </c>
      <c r="B197" s="153"/>
      <c r="C197" s="153"/>
      <c r="D197" s="153"/>
      <c r="E197" s="153"/>
      <c r="F197" s="153"/>
      <c r="G197" s="153"/>
      <c r="H197" s="144">
        <f t="shared" si="7"/>
        <v>0</v>
      </c>
    </row>
    <row r="198" spans="1:8" ht="21.75">
      <c r="A198" s="134">
        <v>197</v>
      </c>
      <c r="B198" s="153"/>
      <c r="C198" s="153"/>
      <c r="D198" s="153"/>
      <c r="E198" s="153"/>
      <c r="F198" s="153"/>
      <c r="G198" s="153"/>
      <c r="H198" s="144">
        <f t="shared" si="7"/>
        <v>0</v>
      </c>
    </row>
    <row r="199" spans="1:8" ht="21.75">
      <c r="A199" s="134">
        <v>198</v>
      </c>
      <c r="B199" s="153"/>
      <c r="C199" s="153"/>
      <c r="D199" s="153"/>
      <c r="E199" s="153"/>
      <c r="F199" s="153"/>
      <c r="G199" s="153"/>
      <c r="H199" s="144">
        <f t="shared" si="7"/>
        <v>0</v>
      </c>
    </row>
    <row r="200" spans="1:8" ht="21.75">
      <c r="A200" s="134">
        <v>199</v>
      </c>
      <c r="B200" s="153"/>
      <c r="C200" s="153"/>
      <c r="D200" s="153"/>
      <c r="E200" s="153"/>
      <c r="F200" s="153"/>
      <c r="G200" s="153"/>
      <c r="H200" s="144">
        <f t="shared" si="7"/>
        <v>0</v>
      </c>
    </row>
    <row r="201" spans="1:8" ht="22.5" thickBot="1">
      <c r="A201" s="136">
        <v>200</v>
      </c>
      <c r="B201" s="154"/>
      <c r="C201" s="154"/>
      <c r="D201" s="154"/>
      <c r="E201" s="154"/>
      <c r="F201" s="154"/>
      <c r="G201" s="154"/>
      <c r="H201" s="140">
        <f t="shared" si="7"/>
        <v>0</v>
      </c>
    </row>
  </sheetData>
  <sheetProtection password="EC60" sheet="1" objects="1" scenarios="1" selectLockedCells="1"/>
  <printOptions/>
  <pageMargins left="0.7" right="0.7" top="0.75" bottom="0.75" header="0.3" footer="0.3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//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J.Natavit</dc:creator>
  <cp:keywords/>
  <dc:description/>
  <cp:lastModifiedBy>Natavit</cp:lastModifiedBy>
  <cp:lastPrinted>2010-03-11T03:13:00Z</cp:lastPrinted>
  <dcterms:created xsi:type="dcterms:W3CDTF">2002-08-11T10:57:17Z</dcterms:created>
  <dcterms:modified xsi:type="dcterms:W3CDTF">2010-03-11T14:31:55Z</dcterms:modified>
  <cp:category/>
  <cp:version/>
  <cp:contentType/>
  <cp:contentStatus/>
</cp:coreProperties>
</file>